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rov\Downloads\"/>
    </mc:Choice>
  </mc:AlternateContent>
  <xr:revisionPtr revIDLastSave="0" documentId="13_ncr:1_{B4543EC9-8A01-49D4-AFA4-C8F8F39C585D}" xr6:coauthVersionLast="36" xr6:coauthVersionMax="36" xr10:uidLastSave="{00000000-0000-0000-0000-000000000000}"/>
  <bookViews>
    <workbookView xWindow="0" yWindow="0" windowWidth="28800" windowHeight="1161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I32" i="1"/>
  <c r="G37" i="1" l="1"/>
  <c r="I91" i="1" l="1"/>
  <c r="H91" i="1" s="1"/>
  <c r="E91" i="1"/>
  <c r="D91" i="1" s="1"/>
  <c r="C91" i="1"/>
  <c r="G91" i="1" l="1"/>
  <c r="F221" i="1"/>
  <c r="E175" i="1" l="1"/>
  <c r="D175" i="1"/>
  <c r="E234" i="1" l="1"/>
  <c r="F96" i="1" l="1"/>
  <c r="E30" i="1" l="1"/>
  <c r="E229" i="1" l="1"/>
  <c r="E212" i="1"/>
  <c r="E19" i="1"/>
  <c r="D19" i="1"/>
  <c r="H229" i="1" l="1"/>
  <c r="H230" i="1"/>
  <c r="H231" i="1"/>
  <c r="H232" i="1"/>
  <c r="H233" i="1"/>
  <c r="H234" i="1"/>
  <c r="H235" i="1"/>
  <c r="H236" i="1"/>
  <c r="H237" i="1"/>
  <c r="H238" i="1"/>
  <c r="H228" i="1"/>
  <c r="H187" i="1"/>
  <c r="H188" i="1"/>
  <c r="H189" i="1"/>
  <c r="H190" i="1"/>
  <c r="H191" i="1"/>
  <c r="H192" i="1"/>
  <c r="H193" i="1"/>
  <c r="H186" i="1"/>
  <c r="H165" i="1"/>
  <c r="H156" i="1"/>
  <c r="H157" i="1"/>
  <c r="H158" i="1"/>
  <c r="H159" i="1"/>
  <c r="H160" i="1"/>
  <c r="H161" i="1"/>
  <c r="H162" i="1"/>
  <c r="H163" i="1"/>
  <c r="H173" i="1"/>
  <c r="H174" i="1"/>
  <c r="H175" i="1"/>
  <c r="H172" i="1"/>
  <c r="H171" i="1"/>
  <c r="H170" i="1"/>
  <c r="H169" i="1"/>
  <c r="H168" i="1"/>
  <c r="H167" i="1"/>
  <c r="H166" i="1"/>
  <c r="H164" i="1"/>
  <c r="H155" i="1"/>
  <c r="H144" i="1"/>
  <c r="H145" i="1"/>
  <c r="H146" i="1"/>
  <c r="H147" i="1"/>
  <c r="H148" i="1"/>
  <c r="H149" i="1"/>
  <c r="H143" i="1"/>
  <c r="H142" i="1"/>
  <c r="H141" i="1"/>
  <c r="H137" i="1"/>
  <c r="H138" i="1"/>
  <c r="H139" i="1"/>
  <c r="H136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20" i="1"/>
  <c r="D115" i="1"/>
  <c r="D116" i="1"/>
  <c r="D117" i="1"/>
  <c r="D118" i="1"/>
  <c r="D114" i="1"/>
  <c r="H102" i="1"/>
  <c r="H103" i="1"/>
  <c r="H104" i="1"/>
  <c r="H105" i="1"/>
  <c r="H106" i="1"/>
  <c r="H107" i="1"/>
  <c r="H108" i="1"/>
  <c r="H109" i="1"/>
  <c r="H112" i="1"/>
  <c r="H101" i="1"/>
  <c r="H97" i="1"/>
  <c r="H100" i="1"/>
  <c r="H99" i="1"/>
  <c r="H98" i="1"/>
  <c r="H96" i="1"/>
  <c r="H95" i="1"/>
  <c r="H93" i="1"/>
  <c r="H94" i="1"/>
  <c r="H92" i="1"/>
  <c r="H86" i="1"/>
  <c r="H87" i="1"/>
  <c r="H88" i="1"/>
  <c r="H89" i="1"/>
  <c r="H90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62" i="1"/>
  <c r="H61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46" i="1"/>
  <c r="H44" i="1"/>
  <c r="H43" i="1"/>
  <c r="H41" i="1"/>
  <c r="H42" i="1"/>
  <c r="H40" i="1"/>
  <c r="H38" i="1"/>
  <c r="H37" i="1"/>
  <c r="H36" i="1"/>
  <c r="I19" i="1"/>
  <c r="H19" i="1" s="1"/>
  <c r="H14" i="1"/>
  <c r="H15" i="1"/>
  <c r="H16" i="1"/>
  <c r="H17" i="1"/>
  <c r="H13" i="1"/>
  <c r="I229" i="1"/>
  <c r="I230" i="1"/>
  <c r="I231" i="1"/>
  <c r="I232" i="1"/>
  <c r="I233" i="1"/>
  <c r="I234" i="1"/>
  <c r="I235" i="1"/>
  <c r="I236" i="1"/>
  <c r="I237" i="1"/>
  <c r="I238" i="1"/>
  <c r="I228" i="1"/>
  <c r="I226" i="1"/>
  <c r="I225" i="1"/>
  <c r="I224" i="1"/>
  <c r="I223" i="1"/>
  <c r="I222" i="1"/>
  <c r="I221" i="1"/>
  <c r="I220" i="1"/>
  <c r="G219" i="1"/>
  <c r="G218" i="1"/>
  <c r="G217" i="1"/>
  <c r="G216" i="1"/>
  <c r="G215" i="1"/>
  <c r="I214" i="1"/>
  <c r="G213" i="1"/>
  <c r="I212" i="1"/>
  <c r="I211" i="1"/>
  <c r="G210" i="1"/>
  <c r="I209" i="1"/>
  <c r="G208" i="1"/>
  <c r="I207" i="1"/>
  <c r="I206" i="1"/>
  <c r="G205" i="1"/>
  <c r="I204" i="1"/>
  <c r="G203" i="1"/>
  <c r="G202" i="1"/>
  <c r="G201" i="1"/>
  <c r="G200" i="1"/>
  <c r="G199" i="1"/>
  <c r="G198" i="1"/>
  <c r="G197" i="1"/>
  <c r="G196" i="1"/>
  <c r="G195" i="1"/>
  <c r="G187" i="1"/>
  <c r="G188" i="1"/>
  <c r="G189" i="1"/>
  <c r="G190" i="1"/>
  <c r="G191" i="1"/>
  <c r="G192" i="1"/>
  <c r="G193" i="1"/>
  <c r="G186" i="1"/>
  <c r="I166" i="1"/>
  <c r="I164" i="1"/>
  <c r="G156" i="1"/>
  <c r="G157" i="1"/>
  <c r="G158" i="1"/>
  <c r="G159" i="1"/>
  <c r="G160" i="1"/>
  <c r="G161" i="1"/>
  <c r="G162" i="1"/>
  <c r="G163" i="1"/>
  <c r="G165" i="1"/>
  <c r="G155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41" i="1"/>
  <c r="G137" i="1"/>
  <c r="G138" i="1"/>
  <c r="G139" i="1"/>
  <c r="G136" i="1"/>
  <c r="I134" i="1"/>
  <c r="H134" i="1" s="1"/>
  <c r="I133" i="1"/>
  <c r="H133" i="1" s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20" i="1"/>
  <c r="I111" i="1"/>
  <c r="H111" i="1" s="1"/>
  <c r="I110" i="1"/>
  <c r="H110" i="1" s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2" i="1"/>
  <c r="G46" i="1"/>
  <c r="G40" i="1"/>
  <c r="G41" i="1"/>
  <c r="G42" i="1"/>
  <c r="G43" i="1"/>
  <c r="G44" i="1"/>
  <c r="I21" i="1"/>
  <c r="H21" i="1" s="1"/>
  <c r="I22" i="1"/>
  <c r="H22" i="1" s="1"/>
  <c r="I23" i="1"/>
  <c r="H23" i="1" s="1"/>
  <c r="I24" i="1"/>
  <c r="H24" i="1" s="1"/>
  <c r="I26" i="1"/>
  <c r="H26" i="1" s="1"/>
  <c r="I27" i="1"/>
  <c r="H27" i="1" s="1"/>
  <c r="I28" i="1"/>
  <c r="H28" i="1" s="1"/>
  <c r="I30" i="1"/>
  <c r="H30" i="1" s="1"/>
  <c r="I31" i="1"/>
  <c r="H31" i="1" s="1"/>
  <c r="H32" i="1"/>
  <c r="I33" i="1"/>
  <c r="H33" i="1" s="1"/>
  <c r="I34" i="1"/>
  <c r="H34" i="1" s="1"/>
  <c r="I20" i="1"/>
  <c r="H20" i="1" s="1"/>
  <c r="G14" i="1"/>
  <c r="G15" i="1"/>
  <c r="G16" i="1"/>
  <c r="G17" i="1"/>
  <c r="G13" i="1"/>
  <c r="G29" i="1"/>
  <c r="I29" i="1" s="1"/>
  <c r="H29" i="1" s="1"/>
  <c r="G25" i="1"/>
  <c r="I25" i="1" s="1"/>
  <c r="H25" i="1" s="1"/>
  <c r="E26" i="1" l="1"/>
  <c r="D26" i="1"/>
  <c r="E32" i="1"/>
  <c r="D32" i="1"/>
  <c r="E231" i="1"/>
  <c r="C102" i="1" l="1"/>
  <c r="D102" i="1"/>
  <c r="D72" i="1" l="1"/>
  <c r="C72" i="1"/>
  <c r="C94" i="1"/>
  <c r="D94" i="1"/>
  <c r="E225" i="1" l="1"/>
  <c r="E214" i="1"/>
  <c r="E207" i="1"/>
  <c r="E206" i="1"/>
  <c r="E173" i="1"/>
  <c r="D173" i="1"/>
  <c r="E134" i="1"/>
  <c r="D134" i="1"/>
  <c r="E133" i="1"/>
  <c r="D133" i="1"/>
  <c r="D111" i="1"/>
  <c r="E111" i="1"/>
  <c r="C99" i="1"/>
  <c r="D99" i="1"/>
  <c r="C210" i="1" l="1"/>
  <c r="C211" i="1"/>
  <c r="C213" i="1"/>
  <c r="C215" i="1"/>
  <c r="C202" i="1"/>
  <c r="E233" i="1"/>
  <c r="E226" i="1"/>
  <c r="E223" i="1"/>
  <c r="E221" i="1"/>
  <c r="E220" i="1"/>
  <c r="E31" i="1" l="1"/>
  <c r="E27" i="1"/>
  <c r="D27" i="1"/>
  <c r="E170" i="1" l="1"/>
  <c r="D170" i="1"/>
  <c r="E167" i="1"/>
  <c r="D167" i="1"/>
  <c r="D20" i="1" l="1"/>
  <c r="C20" i="1"/>
  <c r="D46" i="1" l="1"/>
  <c r="C46" i="1"/>
  <c r="D22" i="1" l="1"/>
  <c r="C22" i="1"/>
  <c r="D238" i="1" l="1"/>
  <c r="C238" i="1"/>
  <c r="D237" i="1"/>
  <c r="C237" i="1"/>
  <c r="D236" i="1"/>
  <c r="C236" i="1"/>
  <c r="C235" i="1"/>
  <c r="D235" i="1" s="1"/>
  <c r="D234" i="1"/>
  <c r="D233" i="1"/>
  <c r="D231" i="1"/>
  <c r="D230" i="1"/>
  <c r="C230" i="1"/>
  <c r="D229" i="1"/>
  <c r="C116" i="1" l="1"/>
  <c r="C117" i="1"/>
  <c r="C23" i="1" l="1"/>
  <c r="D23" i="1" s="1"/>
  <c r="D132" i="1" l="1"/>
  <c r="C132" i="1"/>
  <c r="D89" i="1" l="1"/>
  <c r="C89" i="1"/>
  <c r="D139" i="1" l="1"/>
  <c r="C139" i="1"/>
  <c r="D67" i="1" l="1"/>
  <c r="C67" i="1"/>
  <c r="D48" i="1"/>
  <c r="C48" i="1"/>
  <c r="D76" i="1" l="1"/>
  <c r="C196" i="1" l="1"/>
  <c r="D161" i="1"/>
  <c r="C161" i="1"/>
  <c r="C183" i="1"/>
  <c r="D110" i="1"/>
  <c r="C110" i="1"/>
  <c r="D109" i="1"/>
  <c r="C109" i="1"/>
  <c r="D165" i="1"/>
  <c r="C165" i="1"/>
  <c r="D61" i="1"/>
  <c r="C61" i="1"/>
  <c r="C114" i="1"/>
  <c r="D43" i="1"/>
  <c r="C43" i="1"/>
  <c r="D42" i="1"/>
  <c r="C42" i="1"/>
  <c r="D40" i="1"/>
  <c r="C40" i="1"/>
  <c r="D41" i="1"/>
  <c r="C41" i="1"/>
  <c r="C76" i="1"/>
  <c r="C205" i="1" l="1"/>
  <c r="C115" i="1"/>
  <c r="C219" i="1" l="1"/>
  <c r="D79" i="1" l="1"/>
  <c r="C79" i="1"/>
  <c r="C21" i="1" l="1"/>
  <c r="C224" i="1" l="1"/>
  <c r="C204" i="1"/>
  <c r="D193" i="1" l="1"/>
  <c r="C193" i="1"/>
  <c r="C172" i="1"/>
  <c r="C171" i="1"/>
  <c r="C169" i="1"/>
  <c r="C108" i="1"/>
  <c r="C112" i="1"/>
  <c r="C168" i="1"/>
  <c r="D168" i="1"/>
  <c r="C166" i="1"/>
  <c r="C174" i="1"/>
  <c r="C164" i="1"/>
  <c r="D131" i="1"/>
  <c r="C131" i="1"/>
  <c r="D69" i="1"/>
  <c r="C69" i="1"/>
  <c r="C52" i="1" l="1"/>
  <c r="D52" i="1"/>
  <c r="C36" i="1"/>
  <c r="C28" i="1"/>
  <c r="C217" i="1" l="1"/>
  <c r="C80" i="1" l="1"/>
  <c r="D80" i="1"/>
  <c r="D101" i="1" l="1"/>
  <c r="C86" i="1" l="1"/>
  <c r="D86" i="1"/>
  <c r="C60" i="1" l="1"/>
  <c r="D60" i="1"/>
  <c r="D31" i="1" l="1"/>
  <c r="D30" i="1"/>
  <c r="D24" i="1" l="1"/>
  <c r="C83" i="1" l="1"/>
  <c r="D83" i="1"/>
  <c r="C218" i="1" l="1"/>
  <c r="C199" i="1" l="1"/>
  <c r="C121" i="1"/>
  <c r="C120" i="1"/>
  <c r="C81" i="1"/>
  <c r="D50" i="1"/>
  <c r="D63" i="1"/>
  <c r="D70" i="1"/>
  <c r="D90" i="1"/>
  <c r="D77" i="1"/>
  <c r="D108" i="1"/>
  <c r="D93" i="1"/>
  <c r="D92" i="1"/>
  <c r="C93" i="1"/>
  <c r="C92" i="1"/>
  <c r="D68" i="1" l="1"/>
  <c r="D106" i="1" l="1"/>
  <c r="D105" i="1"/>
  <c r="D75" i="1"/>
  <c r="D55" i="1"/>
  <c r="C118" i="1" l="1"/>
  <c r="D162" i="1" l="1"/>
  <c r="C162" i="1"/>
  <c r="C184" i="1" l="1"/>
  <c r="C182" i="1"/>
  <c r="C181" i="1"/>
  <c r="C180" i="1"/>
  <c r="C179" i="1"/>
  <c r="C178" i="1"/>
  <c r="C177" i="1"/>
  <c r="D29" i="1" l="1"/>
  <c r="C29" i="1"/>
  <c r="D38" i="1" l="1"/>
  <c r="C38" i="1"/>
  <c r="D36" i="1"/>
  <c r="C153" i="1" l="1"/>
  <c r="D34" i="1" l="1"/>
  <c r="C34" i="1"/>
  <c r="D25" i="1"/>
  <c r="C25" i="1"/>
  <c r="D130" i="1" l="1"/>
  <c r="C130" i="1"/>
  <c r="D21" i="1" l="1"/>
  <c r="D112" i="1" l="1"/>
  <c r="C216" i="1" l="1"/>
  <c r="C209" i="1"/>
  <c r="C37" i="1" l="1"/>
  <c r="D37" i="1"/>
  <c r="D163" i="1" l="1"/>
  <c r="C163" i="1"/>
  <c r="C208" i="1" l="1"/>
  <c r="D191" i="1" l="1"/>
  <c r="C191" i="1"/>
  <c r="D129" i="1" l="1"/>
  <c r="C129" i="1"/>
  <c r="D159" i="1" l="1"/>
  <c r="C159" i="1"/>
  <c r="D156" i="1"/>
  <c r="C156" i="1"/>
  <c r="D120" i="1"/>
  <c r="D128" i="1" l="1"/>
  <c r="C128" i="1" l="1"/>
  <c r="C127" i="1" l="1"/>
  <c r="D127" i="1"/>
  <c r="C151" i="1" l="1"/>
  <c r="C152" i="1"/>
  <c r="C150" i="1"/>
  <c r="C149" i="1" l="1"/>
  <c r="C148" i="1"/>
  <c r="C147" i="1"/>
  <c r="C146" i="1"/>
  <c r="C145" i="1"/>
  <c r="C144" i="1"/>
  <c r="D146" i="1" l="1"/>
  <c r="D144" i="1"/>
  <c r="D145" i="1"/>
  <c r="C143" i="1"/>
  <c r="D143" i="1"/>
  <c r="D158" i="1" l="1"/>
  <c r="C158" i="1"/>
  <c r="C155" i="1"/>
  <c r="D155" i="1"/>
  <c r="D149" i="1"/>
  <c r="D148" i="1"/>
  <c r="D147" i="1"/>
  <c r="D126" i="1"/>
  <c r="C126" i="1"/>
  <c r="D174" i="1" l="1"/>
  <c r="D13" i="1" l="1"/>
  <c r="C13" i="1"/>
  <c r="C51" i="1" l="1"/>
  <c r="D51" i="1"/>
  <c r="E241" i="1" l="1"/>
  <c r="E242" i="1"/>
  <c r="E243" i="1"/>
  <c r="E244" i="1"/>
  <c r="E245" i="1"/>
  <c r="E246" i="1"/>
  <c r="E247" i="1"/>
  <c r="E248" i="1"/>
  <c r="E249" i="1"/>
  <c r="E250" i="1"/>
  <c r="E240" i="1"/>
  <c r="D53" i="1"/>
  <c r="C53" i="1"/>
  <c r="D248" i="1" l="1"/>
  <c r="D240" i="1"/>
  <c r="D243" i="1"/>
  <c r="D250" i="1"/>
  <c r="D246" i="1"/>
  <c r="D242" i="1"/>
  <c r="D244" i="1"/>
  <c r="D247" i="1"/>
  <c r="D249" i="1"/>
  <c r="D245" i="1"/>
  <c r="D241" i="1"/>
  <c r="D44" i="1"/>
  <c r="C44" i="1"/>
  <c r="D57" i="1" l="1"/>
  <c r="C57" i="1"/>
  <c r="D100" i="1" l="1"/>
  <c r="D98" i="1"/>
  <c r="C98" i="1"/>
  <c r="D28" i="1"/>
  <c r="D166" i="1"/>
  <c r="D169" i="1"/>
  <c r="D171" i="1"/>
  <c r="C96" i="1"/>
  <c r="D96" i="1" s="1"/>
  <c r="C59" i="1" l="1"/>
  <c r="D88" i="1" l="1"/>
  <c r="C88" i="1"/>
  <c r="C100" i="1" l="1"/>
  <c r="D103" i="1"/>
  <c r="D104" i="1"/>
  <c r="D107" i="1"/>
  <c r="C103" i="1"/>
  <c r="C104" i="1"/>
  <c r="C105" i="1"/>
  <c r="C106" i="1"/>
  <c r="C107" i="1"/>
  <c r="C101" i="1"/>
  <c r="C188" i="1" l="1"/>
  <c r="C189" i="1"/>
  <c r="C190" i="1"/>
  <c r="C192" i="1"/>
  <c r="C187" i="1"/>
  <c r="C186" i="1"/>
  <c r="D188" i="1"/>
  <c r="D189" i="1"/>
  <c r="D190" i="1"/>
  <c r="D192" i="1"/>
  <c r="D187" i="1"/>
  <c r="D186" i="1"/>
  <c r="C203" i="1" l="1"/>
  <c r="C201" i="1"/>
  <c r="C200" i="1"/>
  <c r="C198" i="1"/>
  <c r="C197" i="1"/>
  <c r="C195" i="1"/>
  <c r="D160" i="1"/>
  <c r="C160" i="1"/>
  <c r="D157" i="1"/>
  <c r="C157" i="1"/>
  <c r="D142" i="1"/>
  <c r="C142" i="1"/>
  <c r="D141" i="1"/>
  <c r="C141" i="1"/>
  <c r="D138" i="1"/>
  <c r="C138" i="1"/>
  <c r="D137" i="1"/>
  <c r="C137" i="1"/>
  <c r="D136" i="1"/>
  <c r="C136" i="1"/>
  <c r="D125" i="1"/>
  <c r="C125" i="1"/>
  <c r="D124" i="1"/>
  <c r="C124" i="1"/>
  <c r="D123" i="1"/>
  <c r="C123" i="1"/>
  <c r="D122" i="1"/>
  <c r="C122" i="1"/>
  <c r="D121" i="1"/>
  <c r="D97" i="1"/>
  <c r="C97" i="1"/>
  <c r="D95" i="1"/>
  <c r="C95" i="1"/>
  <c r="C90" i="1"/>
  <c r="D87" i="1"/>
  <c r="C87" i="1"/>
  <c r="D85" i="1"/>
  <c r="C85" i="1"/>
  <c r="D84" i="1"/>
  <c r="C84" i="1"/>
  <c r="D82" i="1"/>
  <c r="C82" i="1"/>
  <c r="D81" i="1"/>
  <c r="D78" i="1"/>
  <c r="C78" i="1"/>
  <c r="C77" i="1"/>
  <c r="C75" i="1"/>
  <c r="D74" i="1"/>
  <c r="C74" i="1"/>
  <c r="D73" i="1"/>
  <c r="C73" i="1"/>
  <c r="D71" i="1"/>
  <c r="C71" i="1"/>
  <c r="C70" i="1"/>
  <c r="C68" i="1"/>
  <c r="D66" i="1"/>
  <c r="C66" i="1"/>
  <c r="D65" i="1"/>
  <c r="C65" i="1"/>
  <c r="D64" i="1"/>
  <c r="C64" i="1"/>
  <c r="C63" i="1"/>
  <c r="D62" i="1"/>
  <c r="C62" i="1"/>
  <c r="D59" i="1"/>
  <c r="D58" i="1"/>
  <c r="C58" i="1"/>
  <c r="D56" i="1"/>
  <c r="C56" i="1"/>
  <c r="C55" i="1"/>
  <c r="D54" i="1"/>
  <c r="C54" i="1"/>
  <c r="C50" i="1"/>
  <c r="D49" i="1"/>
  <c r="C49" i="1"/>
  <c r="D47" i="1"/>
  <c r="C47" i="1"/>
  <c r="D17" i="1"/>
  <c r="C17" i="1"/>
  <c r="D16" i="1"/>
  <c r="C16" i="1"/>
  <c r="D15" i="1"/>
  <c r="C15" i="1"/>
  <c r="D14" i="1"/>
  <c r="C14" i="1"/>
  <c r="D164" i="1"/>
  <c r="D172" i="1"/>
  <c r="C222" i="1"/>
  <c r="I167" i="1"/>
  <c r="I168" i="1"/>
  <c r="I169" i="1"/>
  <c r="I170" i="1"/>
  <c r="I171" i="1"/>
  <c r="I172" i="1"/>
  <c r="I173" i="1"/>
  <c r="I174" i="1"/>
  <c r="I175" i="1"/>
  <c r="C232" i="1"/>
  <c r="D232" i="1" s="1"/>
  <c r="D228" i="1"/>
  <c r="C228" i="1"/>
</calcChain>
</file>

<file path=xl/sharedStrings.xml><?xml version="1.0" encoding="utf-8"?>
<sst xmlns="http://schemas.openxmlformats.org/spreadsheetml/2006/main" count="452" uniqueCount="383">
  <si>
    <t>Размер</t>
  </si>
  <si>
    <t>Цена за .</t>
  </si>
  <si>
    <t>Цена за</t>
  </si>
  <si>
    <t>Цена за тн</t>
  </si>
  <si>
    <t>материала</t>
  </si>
  <si>
    <t xml:space="preserve"> 1м </t>
  </si>
  <si>
    <t xml:space="preserve"> 3м</t>
  </si>
  <si>
    <t>(руб)</t>
  </si>
  <si>
    <t>ТРУБА ВГП</t>
  </si>
  <si>
    <t>Труба       20*2,8</t>
  </si>
  <si>
    <t>Труба       25*3,2</t>
  </si>
  <si>
    <t>Труба       32*3,2</t>
  </si>
  <si>
    <t>Труба       40*3,5</t>
  </si>
  <si>
    <t>ТРУБА  ЭЛЕКРОСВАРНАЯ</t>
  </si>
  <si>
    <t xml:space="preserve">Труба     108*3,5 </t>
  </si>
  <si>
    <t xml:space="preserve">Труба     114*4,0 </t>
  </si>
  <si>
    <t xml:space="preserve">Труба     127*4,0 </t>
  </si>
  <si>
    <t xml:space="preserve">Труба     133*4,0 </t>
  </si>
  <si>
    <t xml:space="preserve">Труба     159*4,0 </t>
  </si>
  <si>
    <t>20х20*1,2</t>
  </si>
  <si>
    <t>20х20*1,5</t>
  </si>
  <si>
    <t>20х20*2,0</t>
  </si>
  <si>
    <t>25х25*1,5</t>
  </si>
  <si>
    <t>25х25*2,0</t>
  </si>
  <si>
    <t>30х20*1,5</t>
  </si>
  <si>
    <t>30х20*2,0</t>
  </si>
  <si>
    <t>30х30*1,5</t>
  </si>
  <si>
    <t>30х30*2,0</t>
  </si>
  <si>
    <t>40х20*1,2</t>
  </si>
  <si>
    <t>40х20*1,5</t>
  </si>
  <si>
    <t>40х20*2,0</t>
  </si>
  <si>
    <t>40х25*1,5</t>
  </si>
  <si>
    <t>40х25*2,0</t>
  </si>
  <si>
    <t>40х40*1,5</t>
  </si>
  <si>
    <t>40х40*2,0</t>
  </si>
  <si>
    <t>40х40*3,0</t>
  </si>
  <si>
    <t>50х25*1,5</t>
  </si>
  <si>
    <t>50х25*2,0</t>
  </si>
  <si>
    <t>50х50*2,0</t>
  </si>
  <si>
    <t>50х50*3,0</t>
  </si>
  <si>
    <t>60х30*2,0</t>
  </si>
  <si>
    <t>60х30*3,0</t>
  </si>
  <si>
    <t>60х40*2,0</t>
  </si>
  <si>
    <t>60х60*2,0</t>
  </si>
  <si>
    <t>60х60*3,0</t>
  </si>
  <si>
    <t>80х40*2,0</t>
  </si>
  <si>
    <t>80х40*3,0</t>
  </si>
  <si>
    <t>80х60*2,0</t>
  </si>
  <si>
    <t>80х60*3,0</t>
  </si>
  <si>
    <t>80х80*3,0</t>
  </si>
  <si>
    <t>80х80*4,0</t>
  </si>
  <si>
    <t>100х100*3,0</t>
  </si>
  <si>
    <t>100х100*4,0</t>
  </si>
  <si>
    <t>100х50*3,0</t>
  </si>
  <si>
    <t>100х50*4,0</t>
  </si>
  <si>
    <t>120х80*3,0</t>
  </si>
  <si>
    <t>120х120*4,0</t>
  </si>
  <si>
    <t>140х140*4,0</t>
  </si>
  <si>
    <t>КРУГ</t>
  </si>
  <si>
    <t>Круг  6,5</t>
  </si>
  <si>
    <t>Круг 8</t>
  </si>
  <si>
    <t xml:space="preserve">Круг 10 </t>
  </si>
  <si>
    <t>Круг 12</t>
  </si>
  <si>
    <t>Круг 14</t>
  </si>
  <si>
    <t>Круг 16</t>
  </si>
  <si>
    <t>КВАДРАТ</t>
  </si>
  <si>
    <t>Квадрат 8</t>
  </si>
  <si>
    <t>Квадрат 10</t>
  </si>
  <si>
    <t>Квадрат 12</t>
  </si>
  <si>
    <t xml:space="preserve">АРМАТУРА </t>
  </si>
  <si>
    <t xml:space="preserve">Арматура 6 </t>
  </si>
  <si>
    <t xml:space="preserve">Арматура 8 </t>
  </si>
  <si>
    <t xml:space="preserve">Арматура 10   </t>
  </si>
  <si>
    <t xml:space="preserve">Арматура 12    </t>
  </si>
  <si>
    <t xml:space="preserve">Арматура 14   </t>
  </si>
  <si>
    <t xml:space="preserve">Арматура 16    </t>
  </si>
  <si>
    <t xml:space="preserve">УГОЛ </t>
  </si>
  <si>
    <t xml:space="preserve">Угол   25*4,0 </t>
  </si>
  <si>
    <t xml:space="preserve">Угол   32*4,0 </t>
  </si>
  <si>
    <t xml:space="preserve">Угол   40*4,0 </t>
  </si>
  <si>
    <t>Угол   50*4,0</t>
  </si>
  <si>
    <t>Угол  50*5,0</t>
  </si>
  <si>
    <t>Угол  63*5,0</t>
  </si>
  <si>
    <t>Угол  75*5,0</t>
  </si>
  <si>
    <t>Угол 100*7,0</t>
  </si>
  <si>
    <t xml:space="preserve">ШВЕЛЛЕР  </t>
  </si>
  <si>
    <t xml:space="preserve">Швеллер  8 </t>
  </si>
  <si>
    <t>швеллер 10</t>
  </si>
  <si>
    <t xml:space="preserve">швеллер 12 </t>
  </si>
  <si>
    <t xml:space="preserve">швеллер 14 </t>
  </si>
  <si>
    <t xml:space="preserve">ПРОВОЛОКА </t>
  </si>
  <si>
    <t xml:space="preserve">Проволока   0,9мм       (1кг) </t>
  </si>
  <si>
    <t xml:space="preserve"> 100-110 м</t>
  </si>
  <si>
    <t>Проволока   1,2мм       (1кг)</t>
  </si>
  <si>
    <t xml:space="preserve">70-78 м </t>
  </si>
  <si>
    <t>Проволока   2,0мм       (1кг)</t>
  </si>
  <si>
    <t>40 м</t>
  </si>
  <si>
    <t>Проволока   3,0мм       (1кг)</t>
  </si>
  <si>
    <t>15 м</t>
  </si>
  <si>
    <t>Проволока   4,0мм       (1кг)</t>
  </si>
  <si>
    <t>10 м</t>
  </si>
  <si>
    <t>Проволока   5,0мм       (1кг)</t>
  </si>
  <si>
    <t>6 м</t>
  </si>
  <si>
    <t>Проволока   6,0мм       (1кг)</t>
  </si>
  <si>
    <t>4-4,5 м</t>
  </si>
  <si>
    <t xml:space="preserve">ПОЛОСА  </t>
  </si>
  <si>
    <t xml:space="preserve">полоса   3*30 </t>
  </si>
  <si>
    <t>полоса  4*20</t>
  </si>
  <si>
    <t xml:space="preserve">полоса  4*25 </t>
  </si>
  <si>
    <t>полоса  4*40</t>
  </si>
  <si>
    <t>полоса  4*50</t>
  </si>
  <si>
    <t>полоса  5*50</t>
  </si>
  <si>
    <t xml:space="preserve">ЛИСТЫ   холоднокатанные/горячекатанные </t>
  </si>
  <si>
    <t>кв.м.</t>
  </si>
  <si>
    <t>за шт.</t>
  </si>
  <si>
    <t>1,25х2,5</t>
  </si>
  <si>
    <t>Лист  х/к    1,0</t>
  </si>
  <si>
    <t>Лист  х/к   1,2</t>
  </si>
  <si>
    <t>Лист  х/к    1,5</t>
  </si>
  <si>
    <t>Лист  г/к    2,0</t>
  </si>
  <si>
    <t>Лист  г/к    2,5</t>
  </si>
  <si>
    <t>Лист  г/к    3,0</t>
  </si>
  <si>
    <t>Лист  г/к    4,0</t>
  </si>
  <si>
    <t>Лист  г/к    5,0</t>
  </si>
  <si>
    <t>Лист  г/к    6,0</t>
  </si>
  <si>
    <t>СОПУТСТВУЮЩИЕ ТОВАРЫ</t>
  </si>
  <si>
    <t>шт</t>
  </si>
  <si>
    <t xml:space="preserve">ПРОФНАСТИЛ </t>
  </si>
  <si>
    <t xml:space="preserve">С-10  0,3мм   (0,95х2,0) </t>
  </si>
  <si>
    <t xml:space="preserve">кв.м. </t>
  </si>
  <si>
    <t xml:space="preserve">ОНДУЛИН,   ШИФЕР ,  ОНДУВИЛЛА </t>
  </si>
  <si>
    <t>Сетка кладочная  50х50    0,51х2,0</t>
  </si>
  <si>
    <t>Сетка кладочная  100х100    1,0х3,0</t>
  </si>
  <si>
    <t>КОВАННЫЕ ИЗДЕЛИЯ - балясины, пики, заглушки, корзинки, цветы, листья</t>
  </si>
  <si>
    <t>Установка цен номенклатуры № КА-165 от 21 октября 2021 г.</t>
  </si>
  <si>
    <t>№</t>
  </si>
  <si>
    <t>Товар</t>
  </si>
  <si>
    <t>Цена</t>
  </si>
  <si>
    <t>Ед. изм.</t>
  </si>
  <si>
    <t>1</t>
  </si>
  <si>
    <t>Труба ВГП  20*2,8     3м</t>
  </si>
  <si>
    <t>2</t>
  </si>
  <si>
    <t>Труба ВГП  20*2,8     6м</t>
  </si>
  <si>
    <t>3</t>
  </si>
  <si>
    <t>Труба ВГП  25*2,8        3м</t>
  </si>
  <si>
    <t>4</t>
  </si>
  <si>
    <t>Труба ВГП  25*2,8(3,2)     6м</t>
  </si>
  <si>
    <t>5</t>
  </si>
  <si>
    <t>Труба ВГП  32*2,8     3м</t>
  </si>
  <si>
    <t>6</t>
  </si>
  <si>
    <t>Труба ВГП  32*2,8     6м</t>
  </si>
  <si>
    <t>7</t>
  </si>
  <si>
    <t>Труба ВГП  32*3,2     3м</t>
  </si>
  <si>
    <t>8</t>
  </si>
  <si>
    <t>Труба ВГП  32*3,2     6м</t>
  </si>
  <si>
    <t>9</t>
  </si>
  <si>
    <t>Труба ВГП  40*3,5     6м</t>
  </si>
  <si>
    <t>10</t>
  </si>
  <si>
    <t>Труба ВГП  40*3,5    3м</t>
  </si>
  <si>
    <t>11</t>
  </si>
  <si>
    <t>Труба эл/св  57*3,0   3м</t>
  </si>
  <si>
    <t>12</t>
  </si>
  <si>
    <t>Труба эл/св  57*3,0   6м</t>
  </si>
  <si>
    <t>13</t>
  </si>
  <si>
    <t>Труба эл/св  76*3,0   6м</t>
  </si>
  <si>
    <t>14</t>
  </si>
  <si>
    <t>Труба эл/св  76*3     3м</t>
  </si>
  <si>
    <t>15</t>
  </si>
  <si>
    <t>Труба эл/св  89*3,0   6м</t>
  </si>
  <si>
    <t>16</t>
  </si>
  <si>
    <t>Труба эл/св  89*3,5      6м</t>
  </si>
  <si>
    <t>17</t>
  </si>
  <si>
    <t>Труба эл/св 108*3,5   3м</t>
  </si>
  <si>
    <t>18</t>
  </si>
  <si>
    <t>Труба эл/св 108*3,5   6м</t>
  </si>
  <si>
    <t>19</t>
  </si>
  <si>
    <t>Труба проф.  15х15*1,2      3м</t>
  </si>
  <si>
    <t>20</t>
  </si>
  <si>
    <t>Труба проф.  15х15*1,2    6м</t>
  </si>
  <si>
    <t>21</t>
  </si>
  <si>
    <t>Труба проф.  15х15*1,5     3м</t>
  </si>
  <si>
    <t>22</t>
  </si>
  <si>
    <t>Труба проф.  15х15*1,5     6м</t>
  </si>
  <si>
    <t>23</t>
  </si>
  <si>
    <t>Труба проф.  20х20*1,2     3м</t>
  </si>
  <si>
    <t>24</t>
  </si>
  <si>
    <t>Труба проф.  20х20*1,2     6м</t>
  </si>
  <si>
    <t>25</t>
  </si>
  <si>
    <t>Труба проф.  20х20*1,5      3м</t>
  </si>
  <si>
    <t>26</t>
  </si>
  <si>
    <t>Труба проф.  20х20*1,5    6м</t>
  </si>
  <si>
    <t>27</t>
  </si>
  <si>
    <t>Труба проф.  20х20*2     3м</t>
  </si>
  <si>
    <t>28</t>
  </si>
  <si>
    <t>Труба проф.  20х20*2     6м</t>
  </si>
  <si>
    <t>Ответственный: Чернигина Евгения</t>
  </si>
  <si>
    <t xml:space="preserve">Труба       89*3,5 </t>
  </si>
  <si>
    <t>1,5х6,0</t>
  </si>
  <si>
    <t>Труба       15*2,8</t>
  </si>
  <si>
    <t xml:space="preserve">Труба       76*3,5 </t>
  </si>
  <si>
    <t xml:space="preserve">швеллер 16 </t>
  </si>
  <si>
    <t xml:space="preserve">швеллер 18 </t>
  </si>
  <si>
    <t>Сетка кладочная  150х150    1,0х3,0</t>
  </si>
  <si>
    <t>Сетка кладочная  150х150    2,0х3,0</t>
  </si>
  <si>
    <t>60х40*3,0</t>
  </si>
  <si>
    <t>С-8    0,3-0,40 мм   (120/115х2,0-6,0)</t>
  </si>
  <si>
    <t>25х25*1,2</t>
  </si>
  <si>
    <t xml:space="preserve">Арматура 18    </t>
  </si>
  <si>
    <t xml:space="preserve">ТРУБА  ТОНКОСТЕННАЯ </t>
  </si>
  <si>
    <t xml:space="preserve">Труба 16*1,2 </t>
  </si>
  <si>
    <t>20х20*1,0</t>
  </si>
  <si>
    <t>ШЕСТИГРАННИКИ  ГОСТ 2879</t>
  </si>
  <si>
    <t>Шестигранник  32     ст35</t>
  </si>
  <si>
    <t>Шестигранник  36     ст35</t>
  </si>
  <si>
    <t>Шестигранник  12     ст45</t>
  </si>
  <si>
    <t>Шестигранник  14     ст45</t>
  </si>
  <si>
    <t>Шестигранник  17     ст45</t>
  </si>
  <si>
    <t>Шестигранник  19     ст45</t>
  </si>
  <si>
    <t xml:space="preserve">Шестигранник  22     ст45 </t>
  </si>
  <si>
    <t xml:space="preserve">Шестигранник  27     ст45 </t>
  </si>
  <si>
    <t xml:space="preserve">Шестигранник  30     ст45 </t>
  </si>
  <si>
    <t xml:space="preserve">Шестигранник  41    ст45 </t>
  </si>
  <si>
    <t xml:space="preserve">Шестигранник  46    ст45 </t>
  </si>
  <si>
    <t xml:space="preserve">вес </t>
  </si>
  <si>
    <t xml:space="preserve">длина </t>
  </si>
  <si>
    <t xml:space="preserve">Цена за 1 м </t>
  </si>
  <si>
    <t xml:space="preserve">Цена за шт. </t>
  </si>
  <si>
    <t>Цена за тонну</t>
  </si>
  <si>
    <t xml:space="preserve">Шестигранник  24     ст45 </t>
  </si>
  <si>
    <t>5,6-5,9</t>
  </si>
  <si>
    <t xml:space="preserve">0,082 (6м) </t>
  </si>
  <si>
    <t>Угол  75*6,0</t>
  </si>
  <si>
    <t>Круг 20</t>
  </si>
  <si>
    <t xml:space="preserve">Арматура 20    </t>
  </si>
  <si>
    <t xml:space="preserve">Арматура 25    </t>
  </si>
  <si>
    <t xml:space="preserve">Угол 25*3    х/к </t>
  </si>
  <si>
    <t xml:space="preserve">Угол 32*3    х/к </t>
  </si>
  <si>
    <t xml:space="preserve">Труба     219*4,0 </t>
  </si>
  <si>
    <t xml:space="preserve"> от    273,00</t>
  </si>
  <si>
    <t xml:space="preserve">Арматура стеклопластик.  6,0 </t>
  </si>
  <si>
    <t xml:space="preserve">Арматура стеклопластик.  8,0 </t>
  </si>
  <si>
    <t xml:space="preserve">Арматура стеклопластик.  10,0 </t>
  </si>
  <si>
    <t xml:space="preserve">Круг 18 </t>
  </si>
  <si>
    <t>Круг 25</t>
  </si>
  <si>
    <t>ТРУБА  ПРОФИЛЬНАЯ  КВАДРАТНОГО, ПРЯМОУГОЛЬНОГО СЕЧЕНИЯ</t>
  </si>
  <si>
    <t>Угол 125*8,0</t>
  </si>
  <si>
    <t>Лист  г/к    8,0</t>
  </si>
  <si>
    <t>Лист  г/к    10,0</t>
  </si>
  <si>
    <t>Лист  г/к    16,0</t>
  </si>
  <si>
    <t>Сетка кладочная  200х200    1,0х3,0</t>
  </si>
  <si>
    <t xml:space="preserve">Труба     102*3,5 </t>
  </si>
  <si>
    <t>Сетка кладочная  150х150    1,0х2,0</t>
  </si>
  <si>
    <t>Сетка кладочная  100х100    2,0х3,0</t>
  </si>
  <si>
    <t>Сетка кладочная  200х200    2,0х3,0</t>
  </si>
  <si>
    <t xml:space="preserve"> от   295,00</t>
  </si>
  <si>
    <t xml:space="preserve">от    350,00 </t>
  </si>
  <si>
    <t>С-21    0,4-0,45мм   (1,052х6,0)</t>
  </si>
  <si>
    <t>МП-20    0,3-0,45мм   (115х6,0)</t>
  </si>
  <si>
    <t>от    298,00</t>
  </si>
  <si>
    <t>Лист  г/к    14,0</t>
  </si>
  <si>
    <t>Круг  6,0</t>
  </si>
  <si>
    <t xml:space="preserve">Угол   25*3,0 </t>
  </si>
  <si>
    <t xml:space="preserve">Угол   32*3,0 </t>
  </si>
  <si>
    <t>Круг 22</t>
  </si>
  <si>
    <t xml:space="preserve">швеллер 20 </t>
  </si>
  <si>
    <t>полоса  5*40</t>
  </si>
  <si>
    <t xml:space="preserve">15х15*1,2  </t>
  </si>
  <si>
    <t xml:space="preserve">15х15*1,5  </t>
  </si>
  <si>
    <t xml:space="preserve">Лист ПВЛ  4,0  </t>
  </si>
  <si>
    <t>1х2,50</t>
  </si>
  <si>
    <t xml:space="preserve">Лист ПВЛ  5,0  </t>
  </si>
  <si>
    <t>1,5*6,0</t>
  </si>
  <si>
    <t>Лист  г/к    20,0</t>
  </si>
  <si>
    <t>Угол  63*4,0</t>
  </si>
  <si>
    <t xml:space="preserve">ТРУБА  ОЦИНКОВАННАЯ </t>
  </si>
  <si>
    <t>Труба оцинк. 32*3,2</t>
  </si>
  <si>
    <t>швеллер 24</t>
  </si>
  <si>
    <t>1,5х2,40</t>
  </si>
  <si>
    <t>1х2,30</t>
  </si>
  <si>
    <t>Труба       57*3,0</t>
  </si>
  <si>
    <t xml:space="preserve">Труба       76*3,0 </t>
  </si>
  <si>
    <t xml:space="preserve">Труба       89*3,0 </t>
  </si>
  <si>
    <t>60х60*4,0</t>
  </si>
  <si>
    <t>Круг 30</t>
  </si>
  <si>
    <t xml:space="preserve">Угол   45*4,0 </t>
  </si>
  <si>
    <t xml:space="preserve">Труба     102*3,0 </t>
  </si>
  <si>
    <t xml:space="preserve">Труба     219*4,5 </t>
  </si>
  <si>
    <t xml:space="preserve">Арматура стеклопластик.  12,0 </t>
  </si>
  <si>
    <t>Угол  90*6,0</t>
  </si>
  <si>
    <t>Труба оцинк. 25*3,2</t>
  </si>
  <si>
    <t>20х10*1,2</t>
  </si>
  <si>
    <t xml:space="preserve">Швеллер  6,5 </t>
  </si>
  <si>
    <t>1,2х3,0</t>
  </si>
  <si>
    <t>1,2х2,40</t>
  </si>
  <si>
    <t>Лист  г/к    12,0</t>
  </si>
  <si>
    <t xml:space="preserve">Труба     127*3,5 </t>
  </si>
  <si>
    <t xml:space="preserve">       Email:     metallcentr03@mail.ru         тел: 578-999</t>
  </si>
  <si>
    <t>1,0х2,0</t>
  </si>
  <si>
    <t>БАЛКА</t>
  </si>
  <si>
    <t>Балка  20    ГОСТ 8239</t>
  </si>
  <si>
    <t xml:space="preserve">Угол   40*3,0 </t>
  </si>
  <si>
    <t>Сетка ЦПВС   1000*10*0,5   1,0х2,0м   ОЦ</t>
  </si>
  <si>
    <t>Сетка ЦПВС   1000*20*0,5*0,7     1,0х7,0м   ОЦ (от грызунов, штукатурки)</t>
  </si>
  <si>
    <t>Сетка ЦПВС   1250*30*1*2    1,25х5,0м     (декор, антивандальная)</t>
  </si>
  <si>
    <t>Сетка сварная  25х25*1,4    1,0х10,0-20,0м   ОЦ</t>
  </si>
  <si>
    <t>Сетка сварная 25х25*1,4    1,5х10,0-20,0м   ОЦ</t>
  </si>
  <si>
    <t>Сетка сварная 25х50*1,6    1,0х10,0-20,0м   ОЦ</t>
  </si>
  <si>
    <t>Сетка сварная 50х50*1,8    1,8х30,0м   ОЦ</t>
  </si>
  <si>
    <t xml:space="preserve">СЕТКА СВАРНАЯ,   ЦПВС </t>
  </si>
  <si>
    <t>за рулон</t>
  </si>
  <si>
    <t xml:space="preserve">Сетка ЦПВС   1000*10*0,5   1,0х1,0м   ОЦ  </t>
  </si>
  <si>
    <t>длина рулона, м</t>
  </si>
  <si>
    <t>Сетка ЦПВС   1250*50*1,5*2    1,25х10,0м     (декор, антивандальная)</t>
  </si>
  <si>
    <t>за метр, розница</t>
  </si>
  <si>
    <t>50х50*4,0</t>
  </si>
  <si>
    <t>угол  90*7,0</t>
  </si>
  <si>
    <t>Лист ПВЛ  4,0  408</t>
  </si>
  <si>
    <t>1,2х2,4</t>
  </si>
  <si>
    <t>30х15х1,5</t>
  </si>
  <si>
    <t>Труба 40*1,5</t>
  </si>
  <si>
    <t xml:space="preserve">    г.Улан-Удэ,      ул.Дорожная, д.50/1 </t>
  </si>
  <si>
    <t xml:space="preserve">    г.Улан-Удэ,      пр.Автомобилистов, 4/1 , 4а К14</t>
  </si>
  <si>
    <t xml:space="preserve">       Email:     577888@mail.ru         тел: 577-888</t>
  </si>
  <si>
    <t>Лист ПВЛ  4,0  406</t>
  </si>
  <si>
    <t>Лист ПВЛ  5,0  508</t>
  </si>
  <si>
    <t>Лист ПВЛ  5,0  506</t>
  </si>
  <si>
    <t>Труба оцинк. 40*3,5</t>
  </si>
  <si>
    <t>швеллер 22</t>
  </si>
  <si>
    <t>1,2*2,4</t>
  </si>
  <si>
    <t>20х10*1,5</t>
  </si>
  <si>
    <t>40х20*3,0          Новинка !!!</t>
  </si>
  <si>
    <t>50х50х1,5         Новинка !!!</t>
  </si>
  <si>
    <t>60х40*1,5         Новинка !!!</t>
  </si>
  <si>
    <t>Круг 40</t>
  </si>
  <si>
    <t>полоса  6*60</t>
  </si>
  <si>
    <t xml:space="preserve">УСЛУГИ :           РЕЗКА ,   ДОСТАВКА </t>
  </si>
  <si>
    <r>
      <t xml:space="preserve">10х10*1,2  </t>
    </r>
    <r>
      <rPr>
        <b/>
        <sz val="10"/>
        <color indexed="8"/>
        <rFont val="Calibri"/>
        <family val="2"/>
        <charset val="204"/>
      </rPr>
      <t xml:space="preserve"> </t>
    </r>
  </si>
  <si>
    <t>50х25*3,0         Новинка!!!</t>
  </si>
  <si>
    <t>Швеллер  5       Новинка!!!</t>
  </si>
  <si>
    <t>1,2х2,50</t>
  </si>
  <si>
    <t>80х80*2,0       Новинка !!!</t>
  </si>
  <si>
    <t>Балка  18    Б1</t>
  </si>
  <si>
    <t>Лист  г/к    3,0  рифл.</t>
  </si>
  <si>
    <t>1,25*2,5</t>
  </si>
  <si>
    <t>40х40*4,0</t>
  </si>
  <si>
    <t xml:space="preserve">Труба 14*1,2 </t>
  </si>
  <si>
    <t xml:space="preserve">Труба 18*1,2 </t>
  </si>
  <si>
    <t xml:space="preserve">Труба 20*1,2 </t>
  </si>
  <si>
    <t>Балка  12</t>
  </si>
  <si>
    <t>30х15х1,5  п/овал</t>
  </si>
  <si>
    <t xml:space="preserve">Угол 50*3    х/к </t>
  </si>
  <si>
    <t>120х120*5,0</t>
  </si>
  <si>
    <t>140х140*5,0</t>
  </si>
  <si>
    <t>200 м</t>
  </si>
  <si>
    <t>160х160*5,0</t>
  </si>
  <si>
    <t xml:space="preserve">Угол 40*3    х/к </t>
  </si>
  <si>
    <t>Лист  х/к    0,5</t>
  </si>
  <si>
    <t>1,2х2,30</t>
  </si>
  <si>
    <t>Лист  4,0 г/к     09Г2с</t>
  </si>
  <si>
    <r>
      <t xml:space="preserve">10х10*1,5  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</si>
  <si>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Лист  г/к    4,0  рифл. </t>
  </si>
  <si>
    <t>Квадрат 14</t>
  </si>
  <si>
    <t>60х40*4,0</t>
  </si>
  <si>
    <t>Круг 100</t>
  </si>
  <si>
    <t>Круг 150</t>
  </si>
  <si>
    <t>1,2х3,1</t>
  </si>
  <si>
    <t>Балка 20    Б1</t>
  </si>
  <si>
    <t>Балка 25    Б1</t>
  </si>
  <si>
    <r>
      <t xml:space="preserve">10х10*1,0  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</si>
  <si>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Труба       57*3,5 </t>
  </si>
  <si>
    <t>80х80*5,0</t>
  </si>
  <si>
    <r>
      <rPr>
        <sz val="10"/>
        <color indexed="8"/>
        <rFont val="Calibri"/>
        <family val="2"/>
        <charset val="204"/>
      </rPr>
      <t>Проволока</t>
    </r>
    <r>
      <rPr>
        <sz val="8"/>
        <color indexed="8"/>
        <rFont val="Calibri"/>
        <family val="2"/>
        <charset val="204"/>
      </rPr>
      <t xml:space="preserve"> "колючая оц. Д.2,2мм/шип. 1,8мм</t>
    </r>
  </si>
  <si>
    <t>70х70*3,0        Новинка !!!</t>
  </si>
  <si>
    <t>40х25*3,0          Новинка !!!</t>
  </si>
  <si>
    <t>за  6м/12м</t>
  </si>
  <si>
    <t>за 3м</t>
  </si>
  <si>
    <t xml:space="preserve">за  1м </t>
  </si>
  <si>
    <t>Розничная цена</t>
  </si>
  <si>
    <t>ОПТовая Цена</t>
  </si>
  <si>
    <t>за 6м/12м</t>
  </si>
  <si>
    <t>* Розничные цены до 20 000 рублей</t>
  </si>
  <si>
    <t>* От ОПТовых цен действуют СКИДКИ !!! Оптовые цены действуют для постоянных клиентов не зависимо от суммы покупки и для всех покупателей от 20 000 рублей</t>
  </si>
  <si>
    <t>17.06.2026г.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</si>
</sst>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.000\ _₽_-;\-* #,##0.000\ _₽_-;_-* &quot;-&quot;???\ _₽_-;_-@_-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36"/>
      <color indexed="8"/>
      <name val="Bahnschrift SemiBold"/>
      <family val="2"/>
      <charset val="204"/>
    </font>
    <font>
      <sz val="36"/>
      <color theme="1"/>
      <name val="Bahnschrift SemiBold"/>
      <family val="2"/>
      <charset val="204"/>
    </font>
    <font>
      <sz val="11"/>
      <color theme="1"/>
      <name val="Franklin Gothic Demi Cond"/>
      <family val="2"/>
      <charset val="204"/>
    </font>
    <font>
      <b/>
      <sz val="16"/>
      <color indexed="8"/>
      <name val="Franklin Gothic Demi Cond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sz val="8"/>
      <name val="Arial"/>
      <family val="2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4"/>
      <color theme="4" tint="-0.499984740745262"/>
      <name val="Ebrima"/>
    </font>
    <font>
      <sz val="14"/>
      <color theme="4" tint="-0.499984740745262"/>
      <name val="Ebrima"/>
    </font>
    <font>
      <sz val="8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Ebrima"/>
    </font>
    <font>
      <b/>
      <i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338">
    <xf numFmtId="0" fontId="0" fillId="0" borderId="0" xfId="0"/>
    <xf numFmtId="0" fontId="6" fillId="0" borderId="18" xfId="0" applyFont="1" applyFill="1" applyBorder="1"/>
    <xf numFmtId="2" fontId="0" fillId="0" borderId="19" xfId="0" applyNumberFormat="1" applyFill="1" applyBorder="1" applyAlignment="1">
      <alignment horizontal="center"/>
    </xf>
    <xf numFmtId="0" fontId="6" fillId="0" borderId="21" xfId="0" applyFont="1" applyFill="1" applyBorder="1"/>
    <xf numFmtId="2" fontId="0" fillId="0" borderId="22" xfId="0" applyNumberFormat="1" applyFill="1" applyBorder="1" applyAlignment="1">
      <alignment horizontal="center"/>
    </xf>
    <xf numFmtId="0" fontId="6" fillId="0" borderId="24" xfId="0" applyFont="1" applyFill="1" applyBorder="1"/>
    <xf numFmtId="2" fontId="0" fillId="0" borderId="25" xfId="0" applyNumberFormat="1" applyFill="1" applyBorder="1" applyAlignment="1">
      <alignment horizontal="center"/>
    </xf>
    <xf numFmtId="0" fontId="6" fillId="0" borderId="27" xfId="0" applyFont="1" applyFill="1" applyBorder="1"/>
    <xf numFmtId="2" fontId="0" fillId="0" borderId="28" xfId="0" applyNumberFormat="1" applyFill="1" applyBorder="1" applyAlignment="1">
      <alignment horizontal="center"/>
    </xf>
    <xf numFmtId="2" fontId="0" fillId="0" borderId="22" xfId="0" applyNumberFormat="1" applyFont="1" applyFill="1" applyBorder="1" applyAlignment="1">
      <alignment horizontal="center"/>
    </xf>
    <xf numFmtId="2" fontId="6" fillId="0" borderId="19" xfId="0" applyNumberFormat="1" applyFont="1" applyFill="1" applyBorder="1" applyAlignment="1">
      <alignment horizontal="center"/>
    </xf>
    <xf numFmtId="2" fontId="6" fillId="0" borderId="22" xfId="0" applyNumberFormat="1" applyFont="1" applyFill="1" applyBorder="1" applyAlignment="1">
      <alignment horizontal="center"/>
    </xf>
    <xf numFmtId="2" fontId="6" fillId="0" borderId="25" xfId="0" applyNumberFormat="1" applyFon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0" fontId="6" fillId="0" borderId="30" xfId="0" applyFont="1" applyFill="1" applyBorder="1"/>
    <xf numFmtId="164" fontId="0" fillId="0" borderId="31" xfId="0" applyNumberFormat="1" applyFill="1" applyBorder="1" applyAlignment="1">
      <alignment horizontal="center"/>
    </xf>
    <xf numFmtId="0" fontId="7" fillId="0" borderId="18" xfId="0" applyFont="1" applyFill="1" applyBorder="1"/>
    <xf numFmtId="0" fontId="7" fillId="0" borderId="21" xfId="0" applyFont="1" applyFill="1" applyBorder="1"/>
    <xf numFmtId="0" fontId="0" fillId="0" borderId="22" xfId="0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164" fontId="0" fillId="0" borderId="22" xfId="0" applyNumberFormat="1" applyFill="1" applyBorder="1"/>
    <xf numFmtId="0" fontId="0" fillId="0" borderId="22" xfId="0" applyFill="1" applyBorder="1"/>
    <xf numFmtId="164" fontId="0" fillId="0" borderId="22" xfId="0" applyNumberFormat="1" applyFont="1" applyFill="1" applyBorder="1"/>
    <xf numFmtId="0" fontId="8" fillId="0" borderId="21" xfId="0" applyFont="1" applyFill="1" applyBorder="1"/>
    <xf numFmtId="2" fontId="0" fillId="0" borderId="23" xfId="0" applyNumberFormat="1" applyFill="1" applyBorder="1" applyAlignment="1">
      <alignment horizontal="center"/>
    </xf>
    <xf numFmtId="0" fontId="8" fillId="0" borderId="24" xfId="0" applyFont="1" applyFill="1" applyBorder="1"/>
    <xf numFmtId="2" fontId="0" fillId="0" borderId="26" xfId="0" applyNumberFormat="1" applyFill="1" applyBorder="1" applyAlignment="1">
      <alignment horizontal="center"/>
    </xf>
    <xf numFmtId="0" fontId="1" fillId="0" borderId="0" xfId="0" applyFont="1"/>
    <xf numFmtId="0" fontId="13" fillId="0" borderId="0" xfId="1"/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0" fontId="13" fillId="0" borderId="32" xfId="1" applyNumberFormat="1" applyFont="1" applyBorder="1" applyAlignment="1">
      <alignment horizontal="left" vertical="top"/>
    </xf>
    <xf numFmtId="0" fontId="13" fillId="0" borderId="23" xfId="1" applyNumberFormat="1" applyFont="1" applyBorder="1" applyAlignment="1">
      <alignment vertical="top" wrapText="1"/>
    </xf>
    <xf numFmtId="2" fontId="13" fillId="0" borderId="22" xfId="1" applyNumberFormat="1" applyFont="1" applyBorder="1" applyAlignment="1">
      <alignment horizontal="right" vertical="top"/>
    </xf>
    <xf numFmtId="0" fontId="13" fillId="0" borderId="23" xfId="1" applyNumberFormat="1" applyFont="1" applyBorder="1" applyAlignment="1">
      <alignment horizontal="right" vertical="top" wrapText="1"/>
    </xf>
    <xf numFmtId="4" fontId="13" fillId="0" borderId="22" xfId="1" applyNumberFormat="1" applyFont="1" applyBorder="1" applyAlignment="1">
      <alignment horizontal="right" vertical="top"/>
    </xf>
    <xf numFmtId="2" fontId="0" fillId="0" borderId="25" xfId="0" applyNumberFormat="1" applyFont="1" applyFill="1" applyBorder="1" applyAlignment="1">
      <alignment horizontal="center"/>
    </xf>
    <xf numFmtId="165" fontId="0" fillId="0" borderId="22" xfId="0" applyNumberFormat="1" applyFill="1" applyBorder="1"/>
    <xf numFmtId="0" fontId="0" fillId="0" borderId="31" xfId="0" applyFont="1" applyFill="1" applyBorder="1" applyAlignment="1">
      <alignment horizontal="center"/>
    </xf>
    <xf numFmtId="164" fontId="0" fillId="0" borderId="31" xfId="0" applyNumberFormat="1" applyFont="1" applyFill="1" applyBorder="1"/>
    <xf numFmtId="164" fontId="0" fillId="0" borderId="28" xfId="0" applyNumberFormat="1" applyFill="1" applyBorder="1" applyAlignment="1">
      <alignment horizontal="center"/>
    </xf>
    <xf numFmtId="165" fontId="0" fillId="0" borderId="28" xfId="0" applyNumberFormat="1" applyFill="1" applyBorder="1"/>
    <xf numFmtId="4" fontId="0" fillId="0" borderId="28" xfId="0" applyNumberFormat="1" applyFill="1" applyBorder="1"/>
    <xf numFmtId="43" fontId="1" fillId="0" borderId="19" xfId="0" applyNumberFormat="1" applyFont="1" applyFill="1" applyBorder="1" applyAlignment="1">
      <alignment horizontal="center"/>
    </xf>
    <xf numFmtId="43" fontId="1" fillId="0" borderId="22" xfId="0" applyNumberFormat="1" applyFont="1" applyFill="1" applyBorder="1" applyAlignment="1">
      <alignment horizontal="center"/>
    </xf>
    <xf numFmtId="43" fontId="1" fillId="0" borderId="25" xfId="0" applyNumberFormat="1" applyFont="1" applyFill="1" applyBorder="1" applyAlignment="1">
      <alignment horizontal="center"/>
    </xf>
    <xf numFmtId="43" fontId="1" fillId="0" borderId="28" xfId="0" applyNumberFormat="1" applyFont="1" applyFill="1" applyBorder="1" applyAlignment="1">
      <alignment horizontal="center"/>
    </xf>
    <xf numFmtId="43" fontId="1" fillId="0" borderId="31" xfId="0" applyNumberFormat="1" applyFont="1" applyFill="1" applyBorder="1" applyAlignment="1">
      <alignment horizontal="center"/>
    </xf>
    <xf numFmtId="43" fontId="0" fillId="0" borderId="0" xfId="0" applyNumberFormat="1"/>
    <xf numFmtId="164" fontId="1" fillId="0" borderId="28" xfId="0" applyNumberFormat="1" applyFont="1" applyFill="1" applyBorder="1" applyAlignment="1">
      <alignment horizontal="right"/>
    </xf>
    <xf numFmtId="2" fontId="6" fillId="0" borderId="31" xfId="0" applyNumberFormat="1" applyFont="1" applyFill="1" applyBorder="1" applyAlignment="1">
      <alignment horizontal="center"/>
    </xf>
    <xf numFmtId="2" fontId="0" fillId="0" borderId="31" xfId="0" applyNumberForma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6" fillId="0" borderId="11" xfId="0" applyFont="1" applyFill="1" applyBorder="1"/>
    <xf numFmtId="164" fontId="1" fillId="0" borderId="22" xfId="0" applyNumberFormat="1" applyFont="1" applyFill="1" applyBorder="1" applyAlignment="1">
      <alignment horizontal="right"/>
    </xf>
    <xf numFmtId="43" fontId="1" fillId="0" borderId="22" xfId="0" applyNumberFormat="1" applyFont="1" applyFill="1" applyBorder="1" applyAlignment="1">
      <alignment horizontal="right"/>
    </xf>
    <xf numFmtId="43" fontId="1" fillId="0" borderId="25" xfId="0" applyNumberFormat="1" applyFont="1" applyFill="1" applyBorder="1" applyAlignment="1">
      <alignment horizontal="right"/>
    </xf>
    <xf numFmtId="43" fontId="0" fillId="0" borderId="22" xfId="0" applyNumberFormat="1" applyFill="1" applyBorder="1" applyAlignment="1">
      <alignment horizontal="center"/>
    </xf>
    <xf numFmtId="2" fontId="0" fillId="0" borderId="31" xfId="0" applyNumberFormat="1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9" fillId="0" borderId="22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0" fontId="0" fillId="0" borderId="0" xfId="0" applyFill="1"/>
    <xf numFmtId="43" fontId="0" fillId="0" borderId="0" xfId="0" applyNumberFormat="1" applyFill="1"/>
    <xf numFmtId="164" fontId="0" fillId="0" borderId="20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9" xfId="0" applyNumberFormat="1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164" fontId="0" fillId="0" borderId="23" xfId="0" applyNumberFormat="1" applyFont="1" applyFill="1" applyBorder="1" applyAlignment="1">
      <alignment horizontal="center"/>
    </xf>
    <xf numFmtId="164" fontId="0" fillId="0" borderId="35" xfId="0" applyNumberFormat="1" applyFill="1" applyBorder="1" applyAlignment="1">
      <alignment horizontal="center"/>
    </xf>
    <xf numFmtId="164" fontId="0" fillId="0" borderId="35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21" xfId="0" applyFont="1" applyFill="1" applyBorder="1"/>
    <xf numFmtId="0" fontId="0" fillId="0" borderId="0" xfId="0" applyFont="1" applyFill="1"/>
    <xf numFmtId="0" fontId="0" fillId="0" borderId="7" xfId="0" applyFill="1" applyBorder="1"/>
    <xf numFmtId="43" fontId="0" fillId="0" borderId="7" xfId="0" applyNumberFormat="1" applyFill="1" applyBorder="1"/>
    <xf numFmtId="43" fontId="0" fillId="0" borderId="19" xfId="0" applyNumberFormat="1" applyFill="1" applyBorder="1"/>
    <xf numFmtId="43" fontId="1" fillId="0" borderId="19" xfId="0" applyNumberFormat="1" applyFont="1" applyFill="1" applyBorder="1"/>
    <xf numFmtId="43" fontId="0" fillId="0" borderId="22" xfId="0" applyNumberFormat="1" applyFill="1" applyBorder="1"/>
    <xf numFmtId="43" fontId="1" fillId="0" borderId="22" xfId="0" applyNumberFormat="1" applyFont="1" applyFill="1" applyBorder="1"/>
    <xf numFmtId="43" fontId="0" fillId="0" borderId="25" xfId="0" applyNumberFormat="1" applyFill="1" applyBorder="1"/>
    <xf numFmtId="43" fontId="1" fillId="0" borderId="25" xfId="0" applyNumberFormat="1" applyFont="1" applyFill="1" applyBorder="1"/>
    <xf numFmtId="0" fontId="0" fillId="0" borderId="25" xfId="0" applyFill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Fill="1" applyBorder="1" applyAlignment="1">
      <alignment horizontal="center"/>
    </xf>
    <xf numFmtId="164" fontId="0" fillId="0" borderId="19" xfId="0" applyNumberFormat="1" applyFont="1" applyFill="1" applyBorder="1" applyAlignment="1"/>
    <xf numFmtId="164" fontId="1" fillId="0" borderId="19" xfId="0" applyNumberFormat="1" applyFont="1" applyFill="1" applyBorder="1" applyAlignment="1">
      <alignment horizontal="right"/>
    </xf>
    <xf numFmtId="0" fontId="0" fillId="0" borderId="28" xfId="0" applyFont="1" applyFill="1" applyBorder="1" applyAlignment="1">
      <alignment horizontal="center"/>
    </xf>
    <xf numFmtId="164" fontId="0" fillId="0" borderId="28" xfId="0" applyNumberFormat="1" applyFont="1" applyFill="1" applyBorder="1" applyAlignment="1"/>
    <xf numFmtId="0" fontId="0" fillId="0" borderId="21" xfId="0" applyFont="1" applyFill="1" applyBorder="1" applyAlignment="1">
      <alignment horizontal="left"/>
    </xf>
    <xf numFmtId="43" fontId="9" fillId="0" borderId="22" xfId="0" applyNumberFormat="1" applyFont="1" applyFill="1" applyBorder="1"/>
    <xf numFmtId="0" fontId="0" fillId="0" borderId="9" xfId="0" applyFill="1" applyBorder="1"/>
    <xf numFmtId="0" fontId="0" fillId="0" borderId="33" xfId="0" applyFill="1" applyBorder="1"/>
    <xf numFmtId="0" fontId="0" fillId="0" borderId="19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43" fontId="0" fillId="0" borderId="2" xfId="0" applyNumberFormat="1" applyFill="1" applyBorder="1"/>
    <xf numFmtId="0" fontId="11" fillId="0" borderId="0" xfId="0" applyFont="1" applyFill="1"/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43" fontId="10" fillId="3" borderId="12" xfId="0" applyNumberFormat="1" applyFont="1" applyFill="1" applyBorder="1" applyAlignment="1">
      <alignment horizontal="center"/>
    </xf>
    <xf numFmtId="164" fontId="10" fillId="3" borderId="14" xfId="0" applyNumberFormat="1" applyFont="1" applyFill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43" fontId="0" fillId="0" borderId="12" xfId="0" applyNumberFormat="1" applyFill="1" applyBorder="1"/>
    <xf numFmtId="43" fontId="1" fillId="0" borderId="12" xfId="0" applyNumberFormat="1" applyFont="1" applyFill="1" applyBorder="1"/>
    <xf numFmtId="43" fontId="17" fillId="0" borderId="22" xfId="0" applyNumberFormat="1" applyFont="1" applyFill="1" applyBorder="1" applyAlignment="1">
      <alignment horizontal="center"/>
    </xf>
    <xf numFmtId="43" fontId="17" fillId="0" borderId="31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43" fontId="1" fillId="3" borderId="16" xfId="0" applyNumberFormat="1" applyFon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0" fontId="10" fillId="3" borderId="39" xfId="0" applyFont="1" applyFill="1" applyBorder="1" applyAlignment="1">
      <alignment horizontal="center" vertical="center" wrapText="1"/>
    </xf>
    <xf numFmtId="0" fontId="21" fillId="0" borderId="24" xfId="0" applyFont="1" applyFill="1" applyBorder="1"/>
    <xf numFmtId="43" fontId="1" fillId="4" borderId="22" xfId="0" applyNumberFormat="1" applyFont="1" applyFill="1" applyBorder="1" applyAlignment="1">
      <alignment horizontal="center"/>
    </xf>
    <xf numFmtId="0" fontId="0" fillId="4" borderId="28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left"/>
    </xf>
    <xf numFmtId="43" fontId="0" fillId="0" borderId="22" xfId="0" applyNumberFormat="1" applyFill="1" applyBorder="1" applyAlignment="1"/>
    <xf numFmtId="43" fontId="1" fillId="0" borderId="22" xfId="0" applyNumberFormat="1" applyFont="1" applyFill="1" applyBorder="1" applyAlignment="1"/>
    <xf numFmtId="43" fontId="0" fillId="0" borderId="19" xfId="0" applyNumberFormat="1" applyFill="1" applyBorder="1" applyAlignment="1">
      <alignment horizontal="center"/>
    </xf>
    <xf numFmtId="43" fontId="0" fillId="0" borderId="25" xfId="0" applyNumberFormat="1" applyFill="1" applyBorder="1" applyAlignment="1">
      <alignment horizontal="center"/>
    </xf>
    <xf numFmtId="43" fontId="0" fillId="0" borderId="0" xfId="0" applyNumberFormat="1" applyAlignment="1">
      <alignment horizontal="center" vertical="center"/>
    </xf>
    <xf numFmtId="164" fontId="0" fillId="0" borderId="49" xfId="0" applyNumberFormat="1" applyFill="1" applyBorder="1" applyAlignment="1">
      <alignment horizontal="center"/>
    </xf>
    <xf numFmtId="164" fontId="0" fillId="0" borderId="50" xfId="0" applyNumberFormat="1" applyFill="1" applyBorder="1" applyAlignment="1">
      <alignment horizontal="center"/>
    </xf>
    <xf numFmtId="164" fontId="0" fillId="0" borderId="51" xfId="0" applyNumberFormat="1" applyFill="1" applyBorder="1" applyAlignment="1">
      <alignment horizontal="center"/>
    </xf>
    <xf numFmtId="164" fontId="0" fillId="0" borderId="52" xfId="0" applyNumberFormat="1" applyFill="1" applyBorder="1" applyAlignment="1">
      <alignment horizontal="center"/>
    </xf>
    <xf numFmtId="164" fontId="0" fillId="0" borderId="50" xfId="0" applyNumberFormat="1" applyFont="1" applyFill="1" applyBorder="1" applyAlignment="1">
      <alignment horizontal="center"/>
    </xf>
    <xf numFmtId="164" fontId="0" fillId="0" borderId="53" xfId="0" applyNumberFormat="1" applyFill="1" applyBorder="1" applyAlignment="1">
      <alignment horizontal="center"/>
    </xf>
    <xf numFmtId="164" fontId="0" fillId="0" borderId="54" xfId="0" applyNumberFormat="1" applyFill="1" applyBorder="1" applyAlignment="1">
      <alignment horizontal="center"/>
    </xf>
    <xf numFmtId="164" fontId="0" fillId="0" borderId="49" xfId="0" applyNumberFormat="1" applyFont="1" applyFill="1" applyBorder="1" applyAlignment="1">
      <alignment horizontal="center"/>
    </xf>
    <xf numFmtId="164" fontId="0" fillId="0" borderId="52" xfId="0" applyNumberFormat="1" applyFont="1" applyFill="1" applyBorder="1" applyAlignment="1">
      <alignment horizontal="center"/>
    </xf>
    <xf numFmtId="164" fontId="0" fillId="0" borderId="51" xfId="0" applyNumberFormat="1" applyFon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2" fontId="0" fillId="0" borderId="40" xfId="0" applyNumberFormat="1" applyFill="1" applyBorder="1" applyAlignment="1">
      <alignment horizontal="center"/>
    </xf>
    <xf numFmtId="2" fontId="0" fillId="0" borderId="24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43" fontId="0" fillId="4" borderId="22" xfId="0" applyNumberFormat="1" applyFill="1" applyBorder="1" applyAlignment="1"/>
    <xf numFmtId="0" fontId="1" fillId="3" borderId="7" xfId="0" applyFont="1" applyFill="1" applyBorder="1" applyAlignment="1">
      <alignment horizontal="center"/>
    </xf>
    <xf numFmtId="164" fontId="0" fillId="0" borderId="21" xfId="0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43" fontId="1" fillId="0" borderId="20" xfId="0" applyNumberFormat="1" applyFont="1" applyFill="1" applyBorder="1" applyAlignment="1">
      <alignment horizontal="center" vertical="center"/>
    </xf>
    <xf numFmtId="43" fontId="1" fillId="0" borderId="23" xfId="0" applyNumberFormat="1" applyFont="1" applyFill="1" applyBorder="1" applyAlignment="1">
      <alignment horizontal="center" vertical="center"/>
    </xf>
    <xf numFmtId="43" fontId="1" fillId="0" borderId="26" xfId="0" applyNumberFormat="1" applyFont="1" applyFill="1" applyBorder="1" applyAlignment="1">
      <alignment horizontal="center" vertical="center"/>
    </xf>
    <xf numFmtId="43" fontId="0" fillId="0" borderId="18" xfId="0" applyNumberFormat="1" applyFill="1" applyBorder="1" applyAlignment="1">
      <alignment horizontal="center"/>
    </xf>
    <xf numFmtId="43" fontId="1" fillId="0" borderId="29" xfId="0" applyNumberFormat="1" applyFont="1" applyFill="1" applyBorder="1" applyAlignment="1">
      <alignment horizontal="center" vertical="center"/>
    </xf>
    <xf numFmtId="43" fontId="1" fillId="0" borderId="35" xfId="0" applyNumberFormat="1" applyFont="1" applyFill="1" applyBorder="1" applyAlignment="1">
      <alignment horizontal="center" vertical="center"/>
    </xf>
    <xf numFmtId="43" fontId="1" fillId="4" borderId="23" xfId="0" applyNumberFormat="1" applyFont="1" applyFill="1" applyBorder="1" applyAlignment="1">
      <alignment horizontal="center" vertical="center"/>
    </xf>
    <xf numFmtId="43" fontId="1" fillId="4" borderId="22" xfId="0" applyNumberFormat="1" applyFont="1" applyFill="1" applyBorder="1" applyAlignment="1"/>
    <xf numFmtId="0" fontId="0" fillId="4" borderId="21" xfId="0" applyFont="1" applyFill="1" applyBorder="1" applyAlignment="1">
      <alignment horizontal="left"/>
    </xf>
    <xf numFmtId="164" fontId="0" fillId="4" borderId="23" xfId="0" applyNumberFormat="1" applyFill="1" applyBorder="1" applyAlignment="1"/>
    <xf numFmtId="43" fontId="17" fillId="0" borderId="23" xfId="0" applyNumberFormat="1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/>
    <xf numFmtId="164" fontId="0" fillId="0" borderId="18" xfId="0" applyNumberFormat="1" applyFont="1" applyFill="1" applyBorder="1" applyAlignment="1"/>
    <xf numFmtId="164" fontId="1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ont="1" applyFill="1" applyBorder="1" applyAlignment="1"/>
    <xf numFmtId="164" fontId="1" fillId="0" borderId="23" xfId="0" applyNumberFormat="1" applyFont="1" applyFill="1" applyBorder="1" applyAlignment="1">
      <alignment horizontal="center" vertical="center"/>
    </xf>
    <xf numFmtId="164" fontId="0" fillId="0" borderId="24" xfId="0" applyNumberFormat="1" applyFont="1" applyFill="1" applyBorder="1" applyAlignment="1"/>
    <xf numFmtId="164" fontId="0" fillId="0" borderId="25" xfId="0" applyNumberFormat="1" applyFont="1" applyFill="1" applyBorder="1" applyAlignment="1"/>
    <xf numFmtId="43" fontId="0" fillId="0" borderId="0" xfId="0" applyNumberFormat="1" applyFill="1" applyBorder="1" applyAlignment="1">
      <alignment horizontal="center"/>
    </xf>
    <xf numFmtId="164" fontId="0" fillId="0" borderId="18" xfId="0" applyNumberFormat="1" applyFill="1" applyBorder="1"/>
    <xf numFmtId="164" fontId="0" fillId="0" borderId="19" xfId="0" applyNumberFormat="1" applyFill="1" applyBorder="1"/>
    <xf numFmtId="164" fontId="0" fillId="0" borderId="21" xfId="0" applyNumberFormat="1" applyFill="1" applyBorder="1"/>
    <xf numFmtId="164" fontId="0" fillId="0" borderId="30" xfId="0" applyNumberFormat="1" applyFont="1" applyFill="1" applyBorder="1"/>
    <xf numFmtId="164" fontId="0" fillId="0" borderId="24" xfId="0" applyNumberFormat="1" applyFont="1" applyFill="1" applyBorder="1"/>
    <xf numFmtId="164" fontId="0" fillId="0" borderId="43" xfId="0" applyNumberFormat="1" applyFont="1" applyFill="1" applyBorder="1"/>
    <xf numFmtId="0" fontId="0" fillId="4" borderId="18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1" fillId="4" borderId="20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2" fontId="0" fillId="0" borderId="30" xfId="0" applyNumberFormat="1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1" fillId="4" borderId="2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20" fillId="0" borderId="0" xfId="0" applyFont="1" applyFill="1" applyBorder="1" applyAlignment="1"/>
    <xf numFmtId="0" fontId="0" fillId="3" borderId="16" xfId="0" applyFill="1" applyBorder="1" applyAlignment="1"/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43" fontId="0" fillId="0" borderId="3" xfId="0" applyNumberFormat="1" applyFill="1" applyBorder="1" applyAlignment="1">
      <alignment horizontal="center" vertical="center"/>
    </xf>
    <xf numFmtId="43" fontId="0" fillId="0" borderId="8" xfId="0" applyNumberFormat="1" applyFill="1" applyBorder="1" applyAlignment="1">
      <alignment horizontal="center" vertical="center"/>
    </xf>
    <xf numFmtId="43" fontId="10" fillId="3" borderId="13" xfId="0" applyNumberFormat="1" applyFont="1" applyFill="1" applyBorder="1" applyAlignment="1">
      <alignment horizontal="center" vertical="center"/>
    </xf>
    <xf numFmtId="0" fontId="6" fillId="0" borderId="55" xfId="0" applyFont="1" applyFill="1" applyBorder="1"/>
    <xf numFmtId="43" fontId="1" fillId="0" borderId="5" xfId="0" applyNumberFormat="1" applyFont="1" applyFill="1" applyBorder="1" applyAlignment="1">
      <alignment horizontal="center" vertical="center"/>
    </xf>
    <xf numFmtId="43" fontId="1" fillId="3" borderId="8" xfId="0" applyNumberFormat="1" applyFon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43" fontId="17" fillId="0" borderId="29" xfId="0" applyNumberFormat="1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left"/>
    </xf>
    <xf numFmtId="43" fontId="0" fillId="4" borderId="28" xfId="0" applyNumberFormat="1" applyFill="1" applyBorder="1" applyAlignment="1"/>
    <xf numFmtId="43" fontId="1" fillId="4" borderId="28" xfId="0" applyNumberFormat="1" applyFont="1" applyFill="1" applyBorder="1" applyAlignment="1"/>
    <xf numFmtId="164" fontId="0" fillId="4" borderId="29" xfId="0" applyNumberFormat="1" applyFill="1" applyBorder="1" applyAlignment="1"/>
    <xf numFmtId="0" fontId="0" fillId="0" borderId="30" xfId="0" applyFont="1" applyFill="1" applyBorder="1" applyAlignment="1">
      <alignment horizontal="left"/>
    </xf>
    <xf numFmtId="43" fontId="0" fillId="0" borderId="31" xfId="0" applyNumberFormat="1" applyFill="1" applyBorder="1" applyAlignment="1"/>
    <xf numFmtId="43" fontId="0" fillId="4" borderId="31" xfId="0" applyNumberFormat="1" applyFill="1" applyBorder="1" applyAlignment="1"/>
    <xf numFmtId="43" fontId="1" fillId="0" borderId="31" xfId="0" applyNumberFormat="1" applyFont="1" applyFill="1" applyBorder="1" applyAlignment="1"/>
    <xf numFmtId="2" fontId="6" fillId="0" borderId="28" xfId="0" applyNumberFormat="1" applyFont="1" applyFill="1" applyBorder="1" applyAlignment="1">
      <alignment horizontal="center"/>
    </xf>
    <xf numFmtId="43" fontId="17" fillId="0" borderId="28" xfId="0" applyNumberFormat="1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 applyAlignment="1">
      <alignment horizontal="center" vertical="center"/>
    </xf>
    <xf numFmtId="0" fontId="12" fillId="5" borderId="36" xfId="0" applyFont="1" applyFill="1" applyBorder="1" applyAlignment="1">
      <alignment horizontal="left"/>
    </xf>
    <xf numFmtId="0" fontId="10" fillId="5" borderId="37" xfId="0" applyFont="1" applyFill="1" applyBorder="1" applyAlignment="1">
      <alignment horizontal="center"/>
    </xf>
    <xf numFmtId="43" fontId="10" fillId="5" borderId="37" xfId="0" applyNumberFormat="1" applyFont="1" applyFill="1" applyBorder="1" applyAlignment="1">
      <alignment horizontal="center"/>
    </xf>
    <xf numFmtId="49" fontId="6" fillId="0" borderId="30" xfId="0" applyNumberFormat="1" applyFont="1" applyFill="1" applyBorder="1"/>
    <xf numFmtId="49" fontId="0" fillId="0" borderId="31" xfId="0" applyNumberFormat="1" applyFill="1" applyBorder="1" applyAlignment="1">
      <alignment horizontal="center"/>
    </xf>
    <xf numFmtId="49" fontId="0" fillId="0" borderId="31" xfId="0" applyNumberFormat="1" applyFont="1" applyFill="1" applyBorder="1"/>
    <xf numFmtId="164" fontId="0" fillId="0" borderId="10" xfId="0" applyNumberForma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11" fillId="0" borderId="40" xfId="0" applyFont="1" applyFill="1" applyBorder="1"/>
    <xf numFmtId="43" fontId="9" fillId="0" borderId="19" xfId="0" applyNumberFormat="1" applyFont="1" applyFill="1" applyBorder="1"/>
    <xf numFmtId="164" fontId="11" fillId="0" borderId="49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43" xfId="0" applyFill="1" applyBorder="1"/>
    <xf numFmtId="43" fontId="9" fillId="0" borderId="25" xfId="0" applyNumberFormat="1" applyFont="1" applyFill="1" applyBorder="1"/>
    <xf numFmtId="0" fontId="8" fillId="0" borderId="27" xfId="0" applyFont="1" applyFill="1" applyBorder="1"/>
    <xf numFmtId="2" fontId="0" fillId="0" borderId="29" xfId="0" applyNumberFormat="1" applyFill="1" applyBorder="1" applyAlignment="1">
      <alignment horizontal="center"/>
    </xf>
    <xf numFmtId="0" fontId="0" fillId="3" borderId="36" xfId="0" applyFill="1" applyBorder="1"/>
    <xf numFmtId="0" fontId="0" fillId="3" borderId="37" xfId="0" applyFill="1" applyBorder="1"/>
    <xf numFmtId="0" fontId="10" fillId="3" borderId="17" xfId="0" applyFont="1" applyFill="1" applyBorder="1" applyAlignment="1">
      <alignment horizontal="center" vertical="center" wrapText="1"/>
    </xf>
    <xf numFmtId="164" fontId="0" fillId="0" borderId="57" xfId="0" applyNumberFormat="1" applyFill="1" applyBorder="1" applyAlignment="1">
      <alignment horizontal="center"/>
    </xf>
    <xf numFmtId="0" fontId="10" fillId="5" borderId="39" xfId="0" applyFont="1" applyFill="1" applyBorder="1" applyAlignment="1">
      <alignment horizontal="center"/>
    </xf>
    <xf numFmtId="43" fontId="10" fillId="5" borderId="34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/>
    <xf numFmtId="165" fontId="0" fillId="0" borderId="1" xfId="0" applyNumberFormat="1" applyFill="1" applyBorder="1"/>
    <xf numFmtId="165" fontId="0" fillId="0" borderId="2" xfId="0" applyNumberFormat="1" applyFill="1" applyBorder="1"/>
    <xf numFmtId="43" fontId="1" fillId="0" borderId="3" xfId="0" applyNumberFormat="1" applyFont="1" applyFill="1" applyBorder="1" applyAlignment="1">
      <alignment horizontal="center" vertical="center"/>
    </xf>
    <xf numFmtId="165" fontId="0" fillId="0" borderId="4" xfId="0" applyNumberFormat="1" applyFill="1" applyBorder="1"/>
    <xf numFmtId="49" fontId="0" fillId="0" borderId="6" xfId="0" applyNumberFormat="1" applyFont="1" applyFill="1" applyBorder="1"/>
    <xf numFmtId="49" fontId="0" fillId="0" borderId="7" xfId="0" applyNumberFormat="1" applyFont="1" applyFill="1" applyBorder="1"/>
    <xf numFmtId="164" fontId="1" fillId="0" borderId="8" xfId="0" applyNumberFormat="1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43" fontId="10" fillId="3" borderId="39" xfId="0" applyNumberFormat="1" applyFont="1" applyFill="1" applyBorder="1" applyAlignment="1">
      <alignment horizontal="center"/>
    </xf>
    <xf numFmtId="164" fontId="10" fillId="3" borderId="5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left"/>
    </xf>
    <xf numFmtId="0" fontId="1" fillId="0" borderId="0" xfId="0" applyFont="1" applyFill="1"/>
    <xf numFmtId="2" fontId="0" fillId="0" borderId="39" xfId="0" applyNumberFormat="1" applyFill="1" applyBorder="1" applyAlignment="1">
      <alignment horizontal="center"/>
    </xf>
    <xf numFmtId="164" fontId="20" fillId="0" borderId="0" xfId="0" applyNumberFormat="1" applyFont="1" applyFill="1" applyBorder="1" applyAlignment="1"/>
    <xf numFmtId="164" fontId="0" fillId="0" borderId="53" xfId="0" applyNumberFormat="1" applyFont="1" applyFill="1" applyBorder="1" applyAlignment="1">
      <alignment horizontal="center"/>
    </xf>
    <xf numFmtId="164" fontId="10" fillId="5" borderId="38" xfId="0" applyNumberFormat="1" applyFont="1" applyFill="1" applyBorder="1" applyAlignment="1">
      <alignment horizontal="center"/>
    </xf>
    <xf numFmtId="164" fontId="10" fillId="3" borderId="56" xfId="0" applyNumberFormat="1" applyFont="1" applyFill="1" applyBorder="1" applyAlignment="1">
      <alignment horizontal="center" vertical="center" wrapText="1"/>
    </xf>
    <xf numFmtId="164" fontId="0" fillId="0" borderId="49" xfId="0" applyNumberFormat="1" applyFill="1" applyBorder="1" applyAlignment="1">
      <alignment horizontal="center" vertical="top" wrapText="1"/>
    </xf>
    <xf numFmtId="164" fontId="0" fillId="0" borderId="50" xfId="0" applyNumberFormat="1" applyFill="1" applyBorder="1" applyAlignment="1">
      <alignment horizontal="center" vertical="top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0" fillId="5" borderId="16" xfId="0" applyFill="1" applyBorder="1" applyAlignment="1"/>
    <xf numFmtId="0" fontId="0" fillId="5" borderId="17" xfId="0" applyFill="1" applyBorder="1" applyAlignment="1"/>
    <xf numFmtId="0" fontId="12" fillId="5" borderId="15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0" fillId="5" borderId="7" xfId="0" applyFill="1" applyBorder="1" applyAlignment="1"/>
    <xf numFmtId="0" fontId="0" fillId="5" borderId="8" xfId="0" applyFill="1" applyBorder="1" applyAlignment="1"/>
    <xf numFmtId="11" fontId="8" fillId="5" borderId="15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11" fillId="0" borderId="47" xfId="0" applyFont="1" applyFill="1" applyBorder="1" applyAlignment="1"/>
    <xf numFmtId="0" fontId="0" fillId="0" borderId="19" xfId="0" applyFill="1" applyBorder="1" applyAlignment="1"/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0" fillId="0" borderId="0" xfId="0" applyBorder="1" applyAlignment="1"/>
    <xf numFmtId="0" fontId="0" fillId="0" borderId="5" xfId="0" applyBorder="1" applyAlignment="1"/>
    <xf numFmtId="164" fontId="19" fillId="0" borderId="4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4" fillId="0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5" borderId="16" xfId="0" applyFill="1" applyBorder="1" applyAlignment="1">
      <alignment horizontal="center"/>
    </xf>
    <xf numFmtId="43" fontId="0" fillId="4" borderId="1" xfId="0" applyNumberForma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25" fillId="3" borderId="1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0" fillId="0" borderId="1" xfId="0" applyFill="1" applyBorder="1" applyAlignment="1"/>
    <xf numFmtId="0" fontId="0" fillId="0" borderId="56" xfId="0" applyFill="1" applyBorder="1" applyAlignment="1"/>
    <xf numFmtId="0" fontId="0" fillId="0" borderId="57" xfId="0" applyBorder="1" applyAlignment="1"/>
    <xf numFmtId="0" fontId="0" fillId="0" borderId="54" xfId="0" applyBorder="1" applyAlignment="1"/>
    <xf numFmtId="0" fontId="22" fillId="0" borderId="1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23" fillId="0" borderId="3" xfId="0" applyFont="1" applyBorder="1" applyAlignment="1">
      <alignment horizontal="center" vertical="top"/>
    </xf>
    <xf numFmtId="0" fontId="22" fillId="0" borderId="4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2" fillId="0" borderId="6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3" fillId="0" borderId="41" xfId="2" applyNumberFormat="1" applyFont="1" applyFill="1" applyBorder="1" applyAlignment="1">
      <alignment vertical="top" wrapText="1"/>
    </xf>
    <xf numFmtId="0" fontId="13" fillId="0" borderId="42" xfId="2" applyNumberFormat="1" applyFont="1" applyFill="1" applyBorder="1" applyAlignment="1">
      <alignment vertical="top" wrapText="1"/>
    </xf>
    <xf numFmtId="0" fontId="13" fillId="0" borderId="43" xfId="2" applyNumberFormat="1" applyFont="1" applyFill="1" applyBorder="1" applyAlignment="1">
      <alignment vertical="top" wrapText="1"/>
    </xf>
    <xf numFmtId="0" fontId="13" fillId="0" borderId="32" xfId="2" applyNumberFormat="1" applyFont="1" applyFill="1" applyBorder="1" applyAlignment="1">
      <alignment vertical="top" wrapText="1"/>
    </xf>
    <xf numFmtId="0" fontId="13" fillId="0" borderId="44" xfId="2" applyNumberFormat="1" applyFont="1" applyFill="1" applyBorder="1" applyAlignment="1">
      <alignment vertical="top" wrapText="1"/>
    </xf>
    <xf numFmtId="0" fontId="13" fillId="0" borderId="33" xfId="2" applyNumberFormat="1" applyFont="1" applyFill="1" applyBorder="1" applyAlignment="1">
      <alignment vertical="top" wrapText="1"/>
    </xf>
    <xf numFmtId="0" fontId="13" fillId="0" borderId="45" xfId="2" applyNumberFormat="1" applyFont="1" applyFill="1" applyBorder="1" applyAlignment="1">
      <alignment vertical="top" wrapText="1"/>
    </xf>
    <xf numFmtId="0" fontId="13" fillId="0" borderId="46" xfId="2" applyNumberFormat="1" applyFont="1" applyFill="1" applyBorder="1" applyAlignment="1">
      <alignment vertical="top" wrapText="1"/>
    </xf>
    <xf numFmtId="0" fontId="13" fillId="0" borderId="47" xfId="2" applyNumberFormat="1" applyFont="1" applyFill="1" applyBorder="1" applyAlignment="1">
      <alignment vertical="top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48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14" fillId="0" borderId="0" xfId="1" applyNumberFormat="1" applyFont="1" applyAlignment="1">
      <alignment vertical="center"/>
    </xf>
    <xf numFmtId="0" fontId="15" fillId="0" borderId="1" xfId="1" applyNumberFormat="1" applyFont="1" applyBorder="1" applyAlignment="1">
      <alignment horizontal="center" vertical="center"/>
    </xf>
    <xf numFmtId="0" fontId="15" fillId="0" borderId="6" xfId="1" applyNumberFormat="1" applyFont="1" applyBorder="1" applyAlignment="1">
      <alignment horizontal="center" vertical="center"/>
    </xf>
    <xf numFmtId="0" fontId="15" fillId="0" borderId="34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0" fontId="15" fillId="0" borderId="20" xfId="1" applyNumberFormat="1" applyFont="1" applyBorder="1" applyAlignment="1">
      <alignment horizontal="center" vertical="center"/>
    </xf>
    <xf numFmtId="0" fontId="16" fillId="0" borderId="0" xfId="1" applyFont="1"/>
  </cellXfs>
  <cellStyles count="3">
    <cellStyle name="Обычный" xfId="0" builtinId="0"/>
    <cellStyle name="Обычный_Лист1" xfId="2" xr:uid="{00000000-0005-0000-0000-000001000000}"/>
    <cellStyle name="Обычный_Лист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219076</xdr:colOff>
      <xdr:row>1</xdr:row>
      <xdr:rowOff>200025</xdr:rowOff>
    </xdr:from>
    <xdr:to>
      <xdr:col>5</xdr:col>
      <xdr:colOff>800101</xdr:colOff>
      <xdr:row>1</xdr:row>
      <xdr:rowOff>1308109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1" y="1981200"/>
          <a:ext cx="3162300" cy="11080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1028700</xdr:colOff>
      <xdr:row>1</xdr:row>
      <xdr:rowOff>180975</xdr:rowOff>
    </xdr:to>
    <xdr:pic>
      <xdr:nvPicPr>
        <xdr:cNvPr id="4" name="Рисунок 3" descr="C:\Users\Hewlett packard\Desktop\КРОВЦЕНТР1\Реклама\image-25-08-21-03-44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91575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523877</xdr:colOff>
      <xdr:row>252</xdr:row>
      <xdr:rowOff>57151</xdr:rowOff>
    </xdr:from>
    <xdr:to>
      <xdr:col>0</xdr:col>
      <xdr:colOff>1190626</xdr:colOff>
      <xdr:row>255</xdr:row>
      <xdr:rowOff>35936</xdr:rowOff>
    </xdr:to>
    <xdr:pic>
      <xdr:nvPicPr>
        <xdr:cNvPr id="5" name="Рисунок 4" descr="https://pkf-m.ru/assets/images/profnastil/Profnastil-okrashennyj/Profnastil-okrashennyj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7" y="40490776"/>
          <a:ext cx="666749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304800</xdr:colOff>
      <xdr:row>278</xdr:row>
      <xdr:rowOff>121228</xdr:rowOff>
    </xdr:to>
    <xdr:sp macro="" textlink="">
      <xdr:nvSpPr>
        <xdr:cNvPr id="1025" name="AutoShape 1" descr="https://stroibaza-nn.ru/upload/iblock/1f6/1f6aa83dd9c04b7a1d68959475fc36a1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23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1</xdr:row>
      <xdr:rowOff>247650</xdr:rowOff>
    </xdr:from>
    <xdr:to>
      <xdr:col>0</xdr:col>
      <xdr:colOff>1276350</xdr:colOff>
      <xdr:row>1</xdr:row>
      <xdr:rowOff>1381125</xdr:rowOff>
    </xdr:to>
    <xdr:pic>
      <xdr:nvPicPr>
        <xdr:cNvPr id="6" name="Рисунок 5" descr="C:\Users\Hewlett packard\Desktop\сетка сварочная фото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28825"/>
          <a:ext cx="12001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422700</xdr:colOff>
      <xdr:row>1</xdr:row>
      <xdr:rowOff>304800</xdr:rowOff>
    </xdr:from>
    <xdr:to>
      <xdr:col>8</xdr:col>
      <xdr:colOff>933450</xdr:colOff>
      <xdr:row>1</xdr:row>
      <xdr:rowOff>1390650</xdr:rowOff>
    </xdr:to>
    <xdr:pic>
      <xdr:nvPicPr>
        <xdr:cNvPr id="7" name="Рисунок 6" descr="C:\Users\Hewlett packard\Desktop\профлист картинка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325" y="2085975"/>
          <a:ext cx="13680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1323975</xdr:colOff>
      <xdr:row>1</xdr:row>
      <xdr:rowOff>254069</xdr:rowOff>
    </xdr:from>
    <xdr:to>
      <xdr:col>1</xdr:col>
      <xdr:colOff>447675</xdr:colOff>
      <xdr:row>1</xdr:row>
      <xdr:rowOff>1323215</xdr:rowOff>
    </xdr:to>
    <xdr:pic>
      <xdr:nvPicPr>
        <xdr:cNvPr id="8" name="Рисунок 7" descr="C:\Users\Hewlett packard\Desktop\сетка 3 д фото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2035244"/>
          <a:ext cx="1123950" cy="1069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1</xdr:row>
      <xdr:rowOff>209550</xdr:rowOff>
    </xdr:from>
    <xdr:to>
      <xdr:col>7</xdr:col>
      <xdr:colOff>333375</xdr:colOff>
      <xdr:row>1</xdr:row>
      <xdr:rowOff>1371600</xdr:rowOff>
    </xdr:to>
    <xdr:pic>
      <xdr:nvPicPr>
        <xdr:cNvPr id="10" name="Рисунок 9" descr="C:\Users\Hewlett packard\Desktop\ковка общ фото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990725"/>
          <a:ext cx="116205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259</xdr:row>
      <xdr:rowOff>152401</xdr:rowOff>
    </xdr:from>
    <xdr:to>
      <xdr:col>4</xdr:col>
      <xdr:colOff>771525</xdr:colOff>
      <xdr:row>264</xdr:row>
      <xdr:rowOff>204073</xdr:rowOff>
    </xdr:to>
    <xdr:pic>
      <xdr:nvPicPr>
        <xdr:cNvPr id="11" name="Рисунок 10" descr="C:\Users\Hewlett packard\Desktop\ковка в прайс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52482751"/>
          <a:ext cx="1543049" cy="109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809626</xdr:colOff>
      <xdr:row>260</xdr:row>
      <xdr:rowOff>85725</xdr:rowOff>
    </xdr:from>
    <xdr:to>
      <xdr:col>6</xdr:col>
      <xdr:colOff>74379</xdr:colOff>
      <xdr:row>265</xdr:row>
      <xdr:rowOff>85725</xdr:rowOff>
    </xdr:to>
    <xdr:pic>
      <xdr:nvPicPr>
        <xdr:cNvPr id="12" name="Рисунок 11" descr="C:\Users\Hewlett packard\Desktop\заглушки пнд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52625625"/>
          <a:ext cx="1103078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260</xdr:row>
      <xdr:rowOff>152400</xdr:rowOff>
    </xdr:from>
    <xdr:to>
      <xdr:col>7</xdr:col>
      <xdr:colOff>123825</xdr:colOff>
      <xdr:row>264</xdr:row>
      <xdr:rowOff>171450</xdr:rowOff>
    </xdr:to>
    <xdr:pic>
      <xdr:nvPicPr>
        <xdr:cNvPr id="13" name="Рисунок 12" descr="C:\Users\Hewlett packard\Desktop\навершие фото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526923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257176</xdr:colOff>
      <xdr:row>259</xdr:row>
      <xdr:rowOff>186873</xdr:rowOff>
    </xdr:from>
    <xdr:to>
      <xdr:col>8</xdr:col>
      <xdr:colOff>935550</xdr:colOff>
      <xdr:row>265</xdr:row>
      <xdr:rowOff>66674</xdr:rowOff>
    </xdr:to>
    <xdr:pic>
      <xdr:nvPicPr>
        <xdr:cNvPr id="14" name="Рисунок 13" descr="C:\Users\Hewlett packard\Desktop\ковка фото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1" y="52517223"/>
          <a:ext cx="1535624" cy="1137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795244</xdr:colOff>
      <xdr:row>113</xdr:row>
      <xdr:rowOff>47626</xdr:rowOff>
    </xdr:from>
    <xdr:to>
      <xdr:col>8</xdr:col>
      <xdr:colOff>581025</xdr:colOff>
      <xdr:row>117</xdr:row>
      <xdr:rowOff>147926</xdr:rowOff>
    </xdr:to>
    <xdr:pic>
      <xdr:nvPicPr>
        <xdr:cNvPr id="16" name="Рисунок 15" descr="C:\Users\Hewlett packard\Desktop\балка1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4094" y="24250651"/>
          <a:ext cx="1509806" cy="8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114301</xdr:colOff>
      <xdr:row>177</xdr:row>
      <xdr:rowOff>19050</xdr:rowOff>
    </xdr:from>
    <xdr:to>
      <xdr:col>7</xdr:col>
      <xdr:colOff>523876</xdr:colOff>
      <xdr:row>182</xdr:row>
      <xdr:rowOff>155763</xdr:rowOff>
    </xdr:to>
    <xdr:pic>
      <xdr:nvPicPr>
        <xdr:cNvPr id="17" name="Рисунок 16" descr="C:\Users\Hewlett packard\Desktop\проволока.jpe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1" y="36471225"/>
          <a:ext cx="1276350" cy="1051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619125</xdr:colOff>
      <xdr:row>177</xdr:row>
      <xdr:rowOff>47625</xdr:rowOff>
    </xdr:from>
    <xdr:to>
      <xdr:col>8</xdr:col>
      <xdr:colOff>785495</xdr:colOff>
      <xdr:row>182</xdr:row>
      <xdr:rowOff>123825</xdr:rowOff>
    </xdr:to>
    <xdr:pic>
      <xdr:nvPicPr>
        <xdr:cNvPr id="18" name="Рисунок 17" descr="C:\Users\Hewlett packard\Desktop\колючка проволока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6499800"/>
          <a:ext cx="102362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242</xdr:row>
      <xdr:rowOff>0</xdr:rowOff>
    </xdr:from>
    <xdr:to>
      <xdr:col>10</xdr:col>
      <xdr:colOff>304800</xdr:colOff>
      <xdr:row>243</xdr:row>
      <xdr:rowOff>114300</xdr:rowOff>
    </xdr:to>
    <xdr:sp macro="" textlink="">
      <xdr:nvSpPr>
        <xdr:cNvPr id="1036" name="AutoShape 12" descr="C:\Users\Hewlett packard\Desktop\6%D0%B3%D1%80%D0%B0%D0%BD%D0%BD%D0%B8%D0%BA.webp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89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242</xdr:row>
      <xdr:rowOff>0</xdr:rowOff>
    </xdr:from>
    <xdr:to>
      <xdr:col>10</xdr:col>
      <xdr:colOff>304800</xdr:colOff>
      <xdr:row>243</xdr:row>
      <xdr:rowOff>114300</xdr:rowOff>
    </xdr:to>
    <xdr:sp macro="" textlink="">
      <xdr:nvSpPr>
        <xdr:cNvPr id="1037" name="AutoShape 13" descr="C:\Users\Hewlett packard\Desktop\6%D0%B3%D1%80%D0%B0%D0%BD%D0%BD%D0%B8%D0%BA.webp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89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304800</xdr:colOff>
      <xdr:row>252</xdr:row>
      <xdr:rowOff>104775</xdr:rowOff>
    </xdr:to>
    <xdr:sp macro="" textlink="">
      <xdr:nvSpPr>
        <xdr:cNvPr id="1038" name="AutoShape 14" descr="C:\Users\Hewlett packard\Desktop\6%D0%B3%D1%80%D0%B0%D0%BD%D0%BD%D0%B8%D0%BA.webp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5061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304800</xdr:colOff>
      <xdr:row>252</xdr:row>
      <xdr:rowOff>104775</xdr:rowOff>
    </xdr:to>
    <xdr:sp macro="" textlink="">
      <xdr:nvSpPr>
        <xdr:cNvPr id="1039" name="AutoShape 15" descr="C:\Users\Hewlett packard\Desktop\6%D0%B3%D1%80%D0%B0%D0%BD%D0%BD%D0%B8%D0%BA.webp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5061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180975</xdr:colOff>
      <xdr:row>239</xdr:row>
      <xdr:rowOff>129273</xdr:rowOff>
    </xdr:from>
    <xdr:to>
      <xdr:col>8</xdr:col>
      <xdr:colOff>985984</xdr:colOff>
      <xdr:row>248</xdr:row>
      <xdr:rowOff>95250</xdr:rowOff>
    </xdr:to>
    <xdr:pic>
      <xdr:nvPicPr>
        <xdr:cNvPr id="24" name="Рисунок 23" descr="C:\Users\Hewlett packard\Desktop\6гранник фото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8249573"/>
          <a:ext cx="2529034" cy="188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267</xdr:row>
      <xdr:rowOff>133351</xdr:rowOff>
    </xdr:from>
    <xdr:to>
      <xdr:col>8</xdr:col>
      <xdr:colOff>944099</xdr:colOff>
      <xdr:row>274</xdr:row>
      <xdr:rowOff>47624</xdr:rowOff>
    </xdr:to>
    <xdr:pic>
      <xdr:nvPicPr>
        <xdr:cNvPr id="27" name="Рисунок 26" descr="C:\Users\Hewlett packard\Desktop\сетка всякая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54521101"/>
          <a:ext cx="2582399" cy="12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247650</xdr:colOff>
      <xdr:row>252</xdr:row>
      <xdr:rowOff>123825</xdr:rowOff>
    </xdr:from>
    <xdr:to>
      <xdr:col>7</xdr:col>
      <xdr:colOff>266700</xdr:colOff>
      <xdr:row>255</xdr:row>
      <xdr:rowOff>111920</xdr:rowOff>
    </xdr:to>
    <xdr:pic>
      <xdr:nvPicPr>
        <xdr:cNvPr id="28" name="Рисунок 27" descr="C:\Users\Hewlett packard\Desktop\кладочная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50939700"/>
          <a:ext cx="885825" cy="664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259</xdr:row>
      <xdr:rowOff>0</xdr:rowOff>
    </xdr:from>
    <xdr:to>
      <xdr:col>10</xdr:col>
      <xdr:colOff>304800</xdr:colOff>
      <xdr:row>260</xdr:row>
      <xdr:rowOff>95249</xdr:rowOff>
    </xdr:to>
    <xdr:sp macro="" textlink="">
      <xdr:nvSpPr>
        <xdr:cNvPr id="1045" name="AutoShape 21" descr="C:\Users\Hewlett packard\Downloads\%D1%81%D0%B5%D1%82%D0%BA%D0%B0 %D0%BF%D0%BB%D0%B0%D1%81%D1%82%D0%B8%D0%BA%D0%BE%D0%B2%D0%B0%D1%8F.webp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523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259</xdr:row>
      <xdr:rowOff>0</xdr:rowOff>
    </xdr:from>
    <xdr:to>
      <xdr:col>10</xdr:col>
      <xdr:colOff>304800</xdr:colOff>
      <xdr:row>260</xdr:row>
      <xdr:rowOff>95249</xdr:rowOff>
    </xdr:to>
    <xdr:sp macro="" textlink="">
      <xdr:nvSpPr>
        <xdr:cNvPr id="1046" name="AutoShape 22" descr="C:\Users\Hewlett packard\Downloads\%D1%81%D0%B5%D1%82%D0%BA%D0%B0 %D0%BF%D0%BB%D0%B0%D1%81%D1%82%D0%B8%D0%BA%D0%BE%D0%B2%D0%B0%D1%8F.webp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523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259483</xdr:colOff>
      <xdr:row>252</xdr:row>
      <xdr:rowOff>142875</xdr:rowOff>
    </xdr:from>
    <xdr:to>
      <xdr:col>8</xdr:col>
      <xdr:colOff>190500</xdr:colOff>
      <xdr:row>255</xdr:row>
      <xdr:rowOff>111666</xdr:rowOff>
    </xdr:to>
    <xdr:pic>
      <xdr:nvPicPr>
        <xdr:cNvPr id="31" name="Рисунок 30" descr="C:\Users\Hewlett packard\Downloads\сетка стеклопластик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7533" y="50958750"/>
          <a:ext cx="788267" cy="64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95249</xdr:colOff>
      <xdr:row>252</xdr:row>
      <xdr:rowOff>85724</xdr:rowOff>
    </xdr:from>
    <xdr:to>
      <xdr:col>8</xdr:col>
      <xdr:colOff>847724</xdr:colOff>
      <xdr:row>255</xdr:row>
      <xdr:rowOff>161925</xdr:rowOff>
    </xdr:to>
    <xdr:pic>
      <xdr:nvPicPr>
        <xdr:cNvPr id="33" name="Рисунок 32" descr="C:\Users\Hewlett packard\Desktop\сетка-v-kartah-500x500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199" y="50901599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1"/>
  <sheetViews>
    <sheetView tabSelected="1" topLeftCell="A72" zoomScale="85" zoomScaleNormal="85" workbookViewId="0">
      <selection activeCell="F101" sqref="F101"/>
    </sheetView>
  </sheetViews>
  <sheetFormatPr defaultRowHeight="15" x14ac:dyDescent="0.25"/>
  <cols>
    <col min="1" max="1" width="30" customWidth="1"/>
    <col min="2" max="2" width="7.85546875" customWidth="1"/>
    <col min="3" max="4" width="12.5703125" customWidth="1"/>
    <col min="5" max="5" width="13.5703125" style="50" customWidth="1"/>
    <col min="6" max="6" width="14" style="73" customWidth="1"/>
    <col min="7" max="7" width="13" customWidth="1"/>
    <col min="8" max="8" width="12.85546875" customWidth="1"/>
    <col min="9" max="9" width="15.5703125" style="127" customWidth="1"/>
    <col min="10" max="10" width="12" bestFit="1" customWidth="1"/>
  </cols>
  <sheetData>
    <row r="1" spans="1:9" s="64" customFormat="1" ht="140.25" customHeight="1" thickBot="1" x14ac:dyDescent="0.6">
      <c r="A1" s="269"/>
      <c r="B1" s="270"/>
      <c r="C1" s="270"/>
      <c r="D1" s="270"/>
      <c r="E1" s="270"/>
      <c r="F1" s="271"/>
      <c r="G1" s="99"/>
      <c r="H1" s="99"/>
      <c r="I1" s="181"/>
    </row>
    <row r="2" spans="1:9" s="64" customFormat="1" ht="111.75" customHeight="1" x14ac:dyDescent="0.25">
      <c r="A2" s="98"/>
      <c r="B2" s="99"/>
      <c r="C2" s="99"/>
      <c r="D2" s="99"/>
      <c r="E2" s="100"/>
      <c r="F2" s="187"/>
      <c r="G2" s="99"/>
      <c r="H2" s="99"/>
      <c r="I2" s="189"/>
    </row>
    <row r="3" spans="1:9" s="64" customFormat="1" ht="33" customHeight="1" x14ac:dyDescent="0.35">
      <c r="A3" s="277" t="s">
        <v>321</v>
      </c>
      <c r="B3" s="278"/>
      <c r="C3" s="278"/>
      <c r="D3" s="278"/>
      <c r="E3" s="278"/>
      <c r="F3" s="278"/>
      <c r="G3" s="279"/>
      <c r="H3" s="279"/>
      <c r="I3" s="280"/>
    </row>
    <row r="4" spans="1:9" s="64" customFormat="1" ht="18.75" customHeight="1" x14ac:dyDescent="0.35">
      <c r="A4" s="281" t="s">
        <v>296</v>
      </c>
      <c r="B4" s="282"/>
      <c r="C4" s="282"/>
      <c r="D4" s="282"/>
      <c r="E4" s="282"/>
      <c r="F4" s="282"/>
      <c r="G4" s="279"/>
      <c r="H4" s="279"/>
      <c r="I4" s="280"/>
    </row>
    <row r="5" spans="1:9" s="64" customFormat="1" ht="30.75" customHeight="1" x14ac:dyDescent="0.35">
      <c r="A5" s="277" t="s">
        <v>320</v>
      </c>
      <c r="B5" s="278"/>
      <c r="C5" s="278"/>
      <c r="D5" s="278"/>
      <c r="E5" s="278"/>
      <c r="F5" s="278"/>
      <c r="G5" s="279"/>
      <c r="H5" s="279"/>
      <c r="I5" s="280"/>
    </row>
    <row r="6" spans="1:9" s="64" customFormat="1" ht="18" customHeight="1" x14ac:dyDescent="0.35">
      <c r="A6" s="281" t="s">
        <v>322</v>
      </c>
      <c r="B6" s="282"/>
      <c r="C6" s="282"/>
      <c r="D6" s="282"/>
      <c r="E6" s="282"/>
      <c r="F6" s="282"/>
      <c r="G6" s="279"/>
      <c r="H6" s="279"/>
      <c r="I6" s="280"/>
    </row>
    <row r="7" spans="1:9" s="64" customFormat="1" ht="18" customHeight="1" thickBot="1" x14ac:dyDescent="0.4">
      <c r="A7" s="248" t="s">
        <v>382</v>
      </c>
      <c r="B7" s="184"/>
      <c r="C7" s="184"/>
      <c r="D7" s="184"/>
      <c r="E7" s="184"/>
      <c r="F7" s="251"/>
      <c r="G7" s="186"/>
      <c r="H7" s="186"/>
      <c r="I7" s="182"/>
    </row>
    <row r="8" spans="1:9" s="64" customFormat="1" ht="44.25" customHeight="1" thickBot="1" x14ac:dyDescent="0.3">
      <c r="A8" s="257" t="s">
        <v>381</v>
      </c>
      <c r="B8" s="258"/>
      <c r="C8" s="258"/>
      <c r="D8" s="258"/>
      <c r="E8" s="258"/>
      <c r="F8" s="259"/>
      <c r="G8" s="283" t="s">
        <v>380</v>
      </c>
      <c r="H8" s="284"/>
      <c r="I8" s="285"/>
    </row>
    <row r="9" spans="1:9" s="64" customFormat="1" ht="15" customHeight="1" thickBot="1" x14ac:dyDescent="0.3">
      <c r="B9" s="76"/>
      <c r="C9" s="76"/>
      <c r="D9" s="76"/>
      <c r="E9" s="77"/>
      <c r="F9" s="188"/>
      <c r="G9" s="76"/>
      <c r="H9" s="76"/>
      <c r="I9" s="190"/>
    </row>
    <row r="10" spans="1:9" s="64" customFormat="1" x14ac:dyDescent="0.25">
      <c r="A10" s="242"/>
      <c r="B10" s="243" t="s">
        <v>0</v>
      </c>
      <c r="C10" s="244" t="s">
        <v>1</v>
      </c>
      <c r="D10" s="245" t="s">
        <v>2</v>
      </c>
      <c r="E10" s="246" t="s">
        <v>378</v>
      </c>
      <c r="F10" s="247" t="s">
        <v>3</v>
      </c>
      <c r="G10" s="244" t="s">
        <v>377</v>
      </c>
      <c r="H10" s="244" t="s">
        <v>377</v>
      </c>
      <c r="I10" s="244" t="s">
        <v>377</v>
      </c>
    </row>
    <row r="11" spans="1:9" s="64" customFormat="1" ht="15.75" thickBot="1" x14ac:dyDescent="0.3">
      <c r="A11" s="102" t="s">
        <v>4</v>
      </c>
      <c r="B11" s="103"/>
      <c r="C11" s="104" t="s">
        <v>5</v>
      </c>
      <c r="D11" s="105" t="s">
        <v>6</v>
      </c>
      <c r="E11" s="106" t="s">
        <v>379</v>
      </c>
      <c r="F11" s="107" t="s">
        <v>7</v>
      </c>
      <c r="G11" s="104" t="s">
        <v>376</v>
      </c>
      <c r="H11" s="105" t="s">
        <v>375</v>
      </c>
      <c r="I11" s="191" t="s">
        <v>374</v>
      </c>
    </row>
    <row r="12" spans="1:9" s="64" customFormat="1" ht="15.75" customHeight="1" thickBot="1" x14ac:dyDescent="0.3">
      <c r="A12" s="268" t="s">
        <v>8</v>
      </c>
      <c r="B12" s="262"/>
      <c r="C12" s="262"/>
      <c r="D12" s="262"/>
      <c r="E12" s="262"/>
      <c r="F12" s="262"/>
      <c r="G12" s="262"/>
      <c r="H12" s="262"/>
      <c r="I12" s="263"/>
    </row>
    <row r="13" spans="1:9" s="64" customFormat="1" x14ac:dyDescent="0.25">
      <c r="A13" s="1" t="s">
        <v>198</v>
      </c>
      <c r="B13" s="2">
        <v>6</v>
      </c>
      <c r="C13" s="2">
        <f>E13/6</f>
        <v>102.33333333333333</v>
      </c>
      <c r="D13" s="2">
        <f>E13/6*3</f>
        <v>307</v>
      </c>
      <c r="E13" s="45">
        <v>614</v>
      </c>
      <c r="F13" s="66">
        <v>79125</v>
      </c>
      <c r="G13" s="139">
        <f>I13/B13</f>
        <v>109.33333333333333</v>
      </c>
      <c r="H13" s="2">
        <f>I13/2</f>
        <v>328</v>
      </c>
      <c r="I13" s="149">
        <v>656</v>
      </c>
    </row>
    <row r="14" spans="1:9" s="64" customFormat="1" x14ac:dyDescent="0.25">
      <c r="A14" s="3" t="s">
        <v>9</v>
      </c>
      <c r="B14" s="4">
        <v>6</v>
      </c>
      <c r="C14" s="4">
        <f t="shared" ref="C14:C17" si="0">E14/6</f>
        <v>124.5</v>
      </c>
      <c r="D14" s="4">
        <f t="shared" ref="D14:D17" si="1">E14/2</f>
        <v>373.5</v>
      </c>
      <c r="E14" s="46">
        <v>747</v>
      </c>
      <c r="F14" s="67">
        <v>74925</v>
      </c>
      <c r="G14" s="143">
        <f t="shared" ref="G14:G17" si="2">I14/B14</f>
        <v>133</v>
      </c>
      <c r="H14" s="4">
        <f t="shared" ref="H14:H17" si="3">I14/2</f>
        <v>399</v>
      </c>
      <c r="I14" s="150">
        <v>798</v>
      </c>
    </row>
    <row r="15" spans="1:9" s="64" customFormat="1" x14ac:dyDescent="0.25">
      <c r="A15" s="3" t="s">
        <v>10</v>
      </c>
      <c r="B15" s="4">
        <v>6</v>
      </c>
      <c r="C15" s="4">
        <f t="shared" si="0"/>
        <v>179.33333333333334</v>
      </c>
      <c r="D15" s="4">
        <f t="shared" si="1"/>
        <v>538</v>
      </c>
      <c r="E15" s="46">
        <v>1076</v>
      </c>
      <c r="F15" s="67">
        <v>74670</v>
      </c>
      <c r="G15" s="141">
        <f t="shared" si="2"/>
        <v>192</v>
      </c>
      <c r="H15" s="4">
        <f t="shared" si="3"/>
        <v>576</v>
      </c>
      <c r="I15" s="150">
        <v>1152</v>
      </c>
    </row>
    <row r="16" spans="1:9" s="64" customFormat="1" x14ac:dyDescent="0.25">
      <c r="A16" s="3" t="s">
        <v>11</v>
      </c>
      <c r="B16" s="4">
        <v>6</v>
      </c>
      <c r="C16" s="4">
        <f t="shared" si="0"/>
        <v>231.66666666666666</v>
      </c>
      <c r="D16" s="4">
        <f t="shared" si="1"/>
        <v>695</v>
      </c>
      <c r="E16" s="46">
        <v>1390</v>
      </c>
      <c r="F16" s="67">
        <v>74490</v>
      </c>
      <c r="G16" s="141">
        <f t="shared" si="2"/>
        <v>262.33333333333331</v>
      </c>
      <c r="H16" s="4">
        <f t="shared" si="3"/>
        <v>787</v>
      </c>
      <c r="I16" s="150">
        <v>1574</v>
      </c>
    </row>
    <row r="17" spans="1:15" s="64" customFormat="1" ht="15.75" thickBot="1" x14ac:dyDescent="0.3">
      <c r="A17" s="3" t="s">
        <v>12</v>
      </c>
      <c r="B17" s="4">
        <v>6</v>
      </c>
      <c r="C17" s="4">
        <f t="shared" si="0"/>
        <v>288</v>
      </c>
      <c r="D17" s="4">
        <f t="shared" si="1"/>
        <v>864</v>
      </c>
      <c r="E17" s="46">
        <v>1728</v>
      </c>
      <c r="F17" s="67">
        <v>74935</v>
      </c>
      <c r="G17" s="142">
        <f t="shared" si="2"/>
        <v>308.33333333333331</v>
      </c>
      <c r="H17" s="6">
        <f t="shared" si="3"/>
        <v>925</v>
      </c>
      <c r="I17" s="151">
        <v>1850</v>
      </c>
    </row>
    <row r="18" spans="1:15" s="64" customFormat="1" ht="15.75" customHeight="1" thickBot="1" x14ac:dyDescent="0.3">
      <c r="A18" s="260" t="s">
        <v>13</v>
      </c>
      <c r="B18" s="262"/>
      <c r="C18" s="262"/>
      <c r="D18" s="262"/>
      <c r="E18" s="262"/>
      <c r="F18" s="262"/>
      <c r="G18" s="262"/>
      <c r="H18" s="262"/>
      <c r="I18" s="263"/>
    </row>
    <row r="19" spans="1:15" s="64" customFormat="1" ht="14.45" customHeight="1" x14ac:dyDescent="0.25">
      <c r="A19" s="1" t="s">
        <v>279</v>
      </c>
      <c r="B19" s="2">
        <v>12</v>
      </c>
      <c r="C19" s="125">
        <v>328</v>
      </c>
      <c r="D19" s="78">
        <f>C19*3</f>
        <v>984</v>
      </c>
      <c r="E19" s="79">
        <f>C19*12</f>
        <v>3936</v>
      </c>
      <c r="F19" s="128">
        <v>82100</v>
      </c>
      <c r="G19" s="152">
        <v>350</v>
      </c>
      <c r="H19" s="125">
        <f>I19/4</f>
        <v>1050</v>
      </c>
      <c r="I19" s="149">
        <f>G19*12</f>
        <v>4200</v>
      </c>
    </row>
    <row r="20" spans="1:15" s="64" customFormat="1" x14ac:dyDescent="0.25">
      <c r="A20" s="3" t="s">
        <v>369</v>
      </c>
      <c r="B20" s="4">
        <v>12</v>
      </c>
      <c r="C20" s="8">
        <f t="shared" ref="C20:C23" si="4">E20/B20</f>
        <v>346</v>
      </c>
      <c r="D20" s="4">
        <f>E20/12*3</f>
        <v>1038</v>
      </c>
      <c r="E20" s="46">
        <v>4152</v>
      </c>
      <c r="F20" s="129">
        <v>74650</v>
      </c>
      <c r="G20" s="143">
        <v>370</v>
      </c>
      <c r="H20" s="59">
        <f t="shared" ref="H20:H34" si="5">I20/4</f>
        <v>1110</v>
      </c>
      <c r="I20" s="150">
        <f>G20*B20</f>
        <v>4440</v>
      </c>
    </row>
    <row r="21" spans="1:15" s="64" customFormat="1" x14ac:dyDescent="0.25">
      <c r="A21" s="3" t="s">
        <v>280</v>
      </c>
      <c r="B21" s="4">
        <v>12</v>
      </c>
      <c r="C21" s="8">
        <f t="shared" si="4"/>
        <v>448</v>
      </c>
      <c r="D21" s="4">
        <f>E21/12*3</f>
        <v>1344</v>
      </c>
      <c r="E21" s="46">
        <v>5376</v>
      </c>
      <c r="F21" s="129">
        <v>82950</v>
      </c>
      <c r="G21" s="143">
        <v>480</v>
      </c>
      <c r="H21" s="59">
        <f t="shared" si="5"/>
        <v>1440</v>
      </c>
      <c r="I21" s="150">
        <f t="shared" ref="I21:I34" si="6">G21*B21</f>
        <v>5760</v>
      </c>
    </row>
    <row r="22" spans="1:15" s="64" customFormat="1" x14ac:dyDescent="0.25">
      <c r="A22" s="3" t="s">
        <v>199</v>
      </c>
      <c r="B22" s="4">
        <v>12</v>
      </c>
      <c r="C22" s="8">
        <f t="shared" si="4"/>
        <v>469</v>
      </c>
      <c r="D22" s="4">
        <f>E22/12*3</f>
        <v>1407</v>
      </c>
      <c r="E22" s="46">
        <v>5628</v>
      </c>
      <c r="F22" s="129">
        <v>74640</v>
      </c>
      <c r="G22" s="143">
        <v>498</v>
      </c>
      <c r="H22" s="59">
        <f t="shared" si="5"/>
        <v>1494</v>
      </c>
      <c r="I22" s="150">
        <f t="shared" si="6"/>
        <v>5976</v>
      </c>
    </row>
    <row r="23" spans="1:15" s="64" customFormat="1" x14ac:dyDescent="0.25">
      <c r="A23" s="3" t="s">
        <v>281</v>
      </c>
      <c r="B23" s="4">
        <v>12</v>
      </c>
      <c r="C23" s="4">
        <f t="shared" si="4"/>
        <v>552</v>
      </c>
      <c r="D23" s="4">
        <f>C23*3</f>
        <v>1656</v>
      </c>
      <c r="E23" s="46">
        <v>6624</v>
      </c>
      <c r="F23" s="129">
        <v>86758</v>
      </c>
      <c r="G23" s="143">
        <v>570</v>
      </c>
      <c r="H23" s="59">
        <f t="shared" si="5"/>
        <v>1710</v>
      </c>
      <c r="I23" s="150">
        <f t="shared" si="6"/>
        <v>6840</v>
      </c>
    </row>
    <row r="24" spans="1:15" s="64" customFormat="1" x14ac:dyDescent="0.25">
      <c r="A24" s="3" t="s">
        <v>196</v>
      </c>
      <c r="B24" s="4">
        <v>12</v>
      </c>
      <c r="C24" s="4">
        <v>552</v>
      </c>
      <c r="D24" s="4">
        <f>C24*3</f>
        <v>1656</v>
      </c>
      <c r="E24" s="46">
        <v>6624</v>
      </c>
      <c r="F24" s="129">
        <v>74670</v>
      </c>
      <c r="G24" s="143">
        <v>590</v>
      </c>
      <c r="H24" s="59">
        <f t="shared" si="5"/>
        <v>1770</v>
      </c>
      <c r="I24" s="150">
        <f t="shared" si="6"/>
        <v>7080</v>
      </c>
    </row>
    <row r="25" spans="1:15" s="64" customFormat="1" ht="16.5" hidden="1" customHeight="1" x14ac:dyDescent="0.25">
      <c r="A25" s="3" t="s">
        <v>285</v>
      </c>
      <c r="B25" s="4">
        <v>12</v>
      </c>
      <c r="C25" s="4">
        <f t="shared" ref="C25" si="7">E25/12</f>
        <v>668</v>
      </c>
      <c r="D25" s="4">
        <f t="shared" ref="D25" si="8">E25/4</f>
        <v>2004</v>
      </c>
      <c r="E25" s="46">
        <v>8016</v>
      </c>
      <c r="F25" s="129">
        <v>91000</v>
      </c>
      <c r="G25" s="143">
        <f t="shared" ref="G25" si="9">J25/12</f>
        <v>0</v>
      </c>
      <c r="H25" s="59">
        <f t="shared" si="5"/>
        <v>0</v>
      </c>
      <c r="I25" s="150">
        <f t="shared" si="6"/>
        <v>0</v>
      </c>
    </row>
    <row r="26" spans="1:15" s="64" customFormat="1" x14ac:dyDescent="0.25">
      <c r="A26" s="3" t="s">
        <v>250</v>
      </c>
      <c r="B26" s="4">
        <v>12</v>
      </c>
      <c r="C26" s="4">
        <v>670</v>
      </c>
      <c r="D26" s="4">
        <f>C26*3</f>
        <v>2010</v>
      </c>
      <c r="E26" s="46">
        <f>C26*12</f>
        <v>8040</v>
      </c>
      <c r="F26" s="129">
        <v>78823</v>
      </c>
      <c r="G26" s="143">
        <v>717</v>
      </c>
      <c r="H26" s="59">
        <f t="shared" si="5"/>
        <v>2151</v>
      </c>
      <c r="I26" s="150">
        <f t="shared" si="6"/>
        <v>8604</v>
      </c>
    </row>
    <row r="27" spans="1:15" s="64" customFormat="1" x14ac:dyDescent="0.25">
      <c r="A27" s="3" t="s">
        <v>14</v>
      </c>
      <c r="B27" s="4">
        <v>12</v>
      </c>
      <c r="C27" s="4">
        <v>707</v>
      </c>
      <c r="D27" s="4">
        <f>C27*3</f>
        <v>2121</v>
      </c>
      <c r="E27" s="46">
        <f>C27*12</f>
        <v>8484</v>
      </c>
      <c r="F27" s="129">
        <v>78210</v>
      </c>
      <c r="G27" s="143">
        <v>764</v>
      </c>
      <c r="H27" s="59">
        <f t="shared" si="5"/>
        <v>2292</v>
      </c>
      <c r="I27" s="150">
        <f t="shared" si="6"/>
        <v>9168</v>
      </c>
      <c r="O27" s="249"/>
    </row>
    <row r="28" spans="1:15" s="64" customFormat="1" x14ac:dyDescent="0.25">
      <c r="A28" s="3" t="s">
        <v>15</v>
      </c>
      <c r="B28" s="4">
        <v>12</v>
      </c>
      <c r="C28" s="4">
        <f t="shared" ref="C28:C34" si="10">E28/B28</f>
        <v>870</v>
      </c>
      <c r="D28" s="4">
        <f t="shared" ref="D28" si="11">E28/4</f>
        <v>2610</v>
      </c>
      <c r="E28" s="46">
        <v>10440</v>
      </c>
      <c r="F28" s="129">
        <v>79829</v>
      </c>
      <c r="G28" s="143">
        <v>930</v>
      </c>
      <c r="H28" s="59">
        <f t="shared" si="5"/>
        <v>2790</v>
      </c>
      <c r="I28" s="150">
        <f t="shared" si="6"/>
        <v>11160</v>
      </c>
    </row>
    <row r="29" spans="1:15" s="64" customFormat="1" hidden="1" x14ac:dyDescent="0.25">
      <c r="A29" s="3" t="s">
        <v>295</v>
      </c>
      <c r="B29" s="4">
        <v>12</v>
      </c>
      <c r="C29" s="4">
        <f t="shared" si="10"/>
        <v>948</v>
      </c>
      <c r="D29" s="4">
        <f t="shared" ref="D29" si="12">E29/4</f>
        <v>2844</v>
      </c>
      <c r="E29" s="46">
        <v>11376</v>
      </c>
      <c r="F29" s="129">
        <v>91000</v>
      </c>
      <c r="G29" s="143">
        <f t="shared" ref="G29" si="13">J29/F29</f>
        <v>0</v>
      </c>
      <c r="H29" s="59">
        <f t="shared" si="5"/>
        <v>0</v>
      </c>
      <c r="I29" s="150">
        <f t="shared" si="6"/>
        <v>0</v>
      </c>
    </row>
    <row r="30" spans="1:15" s="64" customFormat="1" x14ac:dyDescent="0.25">
      <c r="A30" s="3" t="s">
        <v>16</v>
      </c>
      <c r="B30" s="4">
        <v>12</v>
      </c>
      <c r="C30" s="4">
        <v>998</v>
      </c>
      <c r="D30" s="4">
        <f>C30*3</f>
        <v>2994</v>
      </c>
      <c r="E30" s="46">
        <f>C30*12</f>
        <v>11976</v>
      </c>
      <c r="F30" s="129">
        <v>82100</v>
      </c>
      <c r="G30" s="143">
        <v>1068</v>
      </c>
      <c r="H30" s="59">
        <f t="shared" si="5"/>
        <v>3204</v>
      </c>
      <c r="I30" s="150">
        <f t="shared" si="6"/>
        <v>12816</v>
      </c>
    </row>
    <row r="31" spans="1:15" s="64" customFormat="1" x14ac:dyDescent="0.25">
      <c r="A31" s="3" t="s">
        <v>17</v>
      </c>
      <c r="B31" s="4">
        <v>12</v>
      </c>
      <c r="C31" s="4">
        <v>962</v>
      </c>
      <c r="D31" s="4">
        <f>C31*3</f>
        <v>2886</v>
      </c>
      <c r="E31" s="46">
        <f>C31*12</f>
        <v>11544</v>
      </c>
      <c r="F31" s="129">
        <v>75278</v>
      </c>
      <c r="G31" s="143">
        <v>1030</v>
      </c>
      <c r="H31" s="59">
        <f t="shared" si="5"/>
        <v>3090</v>
      </c>
      <c r="I31" s="150">
        <f t="shared" si="6"/>
        <v>12360</v>
      </c>
    </row>
    <row r="32" spans="1:15" s="64" customFormat="1" x14ac:dyDescent="0.25">
      <c r="A32" s="3" t="s">
        <v>18</v>
      </c>
      <c r="B32" s="4">
        <v>12</v>
      </c>
      <c r="C32" s="4">
        <v>1180</v>
      </c>
      <c r="D32" s="8">
        <f>C32*3</f>
        <v>3540</v>
      </c>
      <c r="E32" s="46">
        <f>C32*12</f>
        <v>14160</v>
      </c>
      <c r="F32" s="129">
        <v>77061</v>
      </c>
      <c r="G32" s="143">
        <v>1286</v>
      </c>
      <c r="H32" s="59">
        <f t="shared" si="5"/>
        <v>3858</v>
      </c>
      <c r="I32" s="150">
        <f t="shared" si="6"/>
        <v>15432</v>
      </c>
    </row>
    <row r="33" spans="1:10" s="64" customFormat="1" x14ac:dyDescent="0.25">
      <c r="A33" s="3" t="s">
        <v>237</v>
      </c>
      <c r="B33" s="4">
        <v>12</v>
      </c>
      <c r="C33" s="4">
        <v>2128</v>
      </c>
      <c r="D33" s="8">
        <f>C33*3</f>
        <v>6384</v>
      </c>
      <c r="E33" s="46">
        <f>C33*12</f>
        <v>25536</v>
      </c>
      <c r="F33" s="129">
        <v>100340</v>
      </c>
      <c r="G33" s="143">
        <v>2276</v>
      </c>
      <c r="H33" s="59">
        <f t="shared" si="5"/>
        <v>6828</v>
      </c>
      <c r="I33" s="150">
        <f t="shared" si="6"/>
        <v>27312</v>
      </c>
    </row>
    <row r="34" spans="1:10" s="64" customFormat="1" ht="15.75" thickBot="1" x14ac:dyDescent="0.3">
      <c r="A34" s="3" t="s">
        <v>286</v>
      </c>
      <c r="B34" s="4">
        <v>12</v>
      </c>
      <c r="C34" s="4">
        <f t="shared" si="10"/>
        <v>2384</v>
      </c>
      <c r="D34" s="8">
        <f t="shared" ref="D34" si="14">E34/4</f>
        <v>7152</v>
      </c>
      <c r="E34" s="46">
        <v>28608</v>
      </c>
      <c r="F34" s="129">
        <v>100133</v>
      </c>
      <c r="G34" s="140">
        <v>2560</v>
      </c>
      <c r="H34" s="126">
        <f t="shared" si="5"/>
        <v>7680</v>
      </c>
      <c r="I34" s="151">
        <f t="shared" si="6"/>
        <v>30720</v>
      </c>
    </row>
    <row r="35" spans="1:10" s="64" customFormat="1" ht="15.75" thickBot="1" x14ac:dyDescent="0.3">
      <c r="A35" s="260" t="s">
        <v>274</v>
      </c>
      <c r="B35" s="262"/>
      <c r="C35" s="262"/>
      <c r="D35" s="262"/>
      <c r="E35" s="262"/>
      <c r="F35" s="262"/>
      <c r="G35" s="262"/>
      <c r="H35" s="262"/>
      <c r="I35" s="263"/>
    </row>
    <row r="36" spans="1:10" s="64" customFormat="1" x14ac:dyDescent="0.25">
      <c r="A36" s="1" t="s">
        <v>289</v>
      </c>
      <c r="B36" s="2">
        <v>7.8</v>
      </c>
      <c r="C36" s="2">
        <f>E36/7.8</f>
        <v>293.84615384615387</v>
      </c>
      <c r="D36" s="2">
        <f>E36/2</f>
        <v>1146</v>
      </c>
      <c r="E36" s="45">
        <v>2292</v>
      </c>
      <c r="F36" s="66">
        <v>120675</v>
      </c>
      <c r="G36" s="138">
        <v>2452</v>
      </c>
      <c r="H36" s="2">
        <f>I36/7.8*3</f>
        <v>881.53846153846166</v>
      </c>
      <c r="I36" s="149">
        <v>2292</v>
      </c>
    </row>
    <row r="37" spans="1:10" s="64" customFormat="1" x14ac:dyDescent="0.25">
      <c r="A37" s="3" t="s">
        <v>275</v>
      </c>
      <c r="B37" s="4">
        <v>6</v>
      </c>
      <c r="C37" s="4">
        <f>E37/6</f>
        <v>413.33333333333331</v>
      </c>
      <c r="D37" s="4">
        <f>E37/2</f>
        <v>1240</v>
      </c>
      <c r="E37" s="46">
        <v>2480</v>
      </c>
      <c r="F37" s="67">
        <v>140035</v>
      </c>
      <c r="G37" s="143">
        <f>I37/6</f>
        <v>442.33333333333331</v>
      </c>
      <c r="H37" s="4">
        <f>I37/2</f>
        <v>1327</v>
      </c>
      <c r="I37" s="150">
        <v>2654</v>
      </c>
    </row>
    <row r="38" spans="1:10" s="64" customFormat="1" ht="15.75" thickBot="1" x14ac:dyDescent="0.3">
      <c r="A38" s="3" t="s">
        <v>326</v>
      </c>
      <c r="B38" s="4">
        <v>6</v>
      </c>
      <c r="C38" s="4">
        <f>E38/6</f>
        <v>482.66666666666669</v>
      </c>
      <c r="D38" s="4">
        <f>E38/2</f>
        <v>1448</v>
      </c>
      <c r="E38" s="46">
        <v>2896</v>
      </c>
      <c r="F38" s="67">
        <v>129228</v>
      </c>
      <c r="G38" s="140">
        <v>3098</v>
      </c>
      <c r="H38" s="6">
        <f>I38/2</f>
        <v>1448</v>
      </c>
      <c r="I38" s="151">
        <v>2896</v>
      </c>
    </row>
    <row r="39" spans="1:10" s="64" customFormat="1" ht="15.75" thickBot="1" x14ac:dyDescent="0.3">
      <c r="A39" s="260" t="s">
        <v>208</v>
      </c>
      <c r="B39" s="262"/>
      <c r="C39" s="262"/>
      <c r="D39" s="262"/>
      <c r="E39" s="262"/>
      <c r="F39" s="262"/>
      <c r="G39" s="262"/>
      <c r="H39" s="262"/>
      <c r="I39" s="263"/>
    </row>
    <row r="40" spans="1:10" s="64" customFormat="1" x14ac:dyDescent="0.25">
      <c r="A40" s="1" t="s">
        <v>345</v>
      </c>
      <c r="B40" s="2">
        <v>5.7</v>
      </c>
      <c r="C40" s="2">
        <f t="shared" ref="C40:C44" si="15">E40/6</f>
        <v>49</v>
      </c>
      <c r="D40" s="2">
        <f t="shared" ref="D40:D44" si="16">E40/2</f>
        <v>147</v>
      </c>
      <c r="E40" s="45">
        <v>294</v>
      </c>
      <c r="F40" s="128"/>
      <c r="G40" s="138">
        <f t="shared" ref="G40:G44" si="17">I40/B40</f>
        <v>55.087719298245609</v>
      </c>
      <c r="H40" s="2">
        <f>I40/5.7*3</f>
        <v>165.26315789473682</v>
      </c>
      <c r="I40" s="149">
        <v>314</v>
      </c>
    </row>
    <row r="41" spans="1:10" s="64" customFormat="1" x14ac:dyDescent="0.25">
      <c r="A41" s="3" t="s">
        <v>209</v>
      </c>
      <c r="B41" s="4">
        <v>5.7</v>
      </c>
      <c r="C41" s="4">
        <f t="shared" si="15"/>
        <v>53.333333333333336</v>
      </c>
      <c r="D41" s="4">
        <f t="shared" si="16"/>
        <v>160</v>
      </c>
      <c r="E41" s="46">
        <v>320</v>
      </c>
      <c r="F41" s="129"/>
      <c r="G41" s="143">
        <f t="shared" si="17"/>
        <v>60</v>
      </c>
      <c r="H41" s="4">
        <f t="shared" ref="H41:H42" si="18">I41/5.7*3</f>
        <v>180</v>
      </c>
      <c r="I41" s="150">
        <v>342</v>
      </c>
    </row>
    <row r="42" spans="1:10" s="64" customFormat="1" x14ac:dyDescent="0.25">
      <c r="A42" s="3" t="s">
        <v>346</v>
      </c>
      <c r="B42" s="4">
        <v>5.7</v>
      </c>
      <c r="C42" s="4">
        <f t="shared" si="15"/>
        <v>61.666666666666664</v>
      </c>
      <c r="D42" s="4">
        <f t="shared" si="16"/>
        <v>185</v>
      </c>
      <c r="E42" s="46">
        <v>370</v>
      </c>
      <c r="F42" s="129"/>
      <c r="G42" s="143">
        <f t="shared" si="17"/>
        <v>69.473684210526315</v>
      </c>
      <c r="H42" s="4">
        <f t="shared" si="18"/>
        <v>208.42105263157896</v>
      </c>
      <c r="I42" s="150">
        <v>396</v>
      </c>
    </row>
    <row r="43" spans="1:10" s="64" customFormat="1" x14ac:dyDescent="0.25">
      <c r="A43" s="3" t="s">
        <v>347</v>
      </c>
      <c r="B43" s="4">
        <v>5.7</v>
      </c>
      <c r="C43" s="4">
        <f t="shared" si="15"/>
        <v>66.666666666666671</v>
      </c>
      <c r="D43" s="4">
        <f t="shared" si="16"/>
        <v>200</v>
      </c>
      <c r="E43" s="46">
        <v>400</v>
      </c>
      <c r="F43" s="129"/>
      <c r="G43" s="143">
        <f t="shared" si="17"/>
        <v>75.087719298245617</v>
      </c>
      <c r="H43" s="4">
        <f>I43/5.7*3</f>
        <v>225.26315789473685</v>
      </c>
      <c r="I43" s="150">
        <v>428</v>
      </c>
    </row>
    <row r="44" spans="1:10" s="64" customFormat="1" ht="15.75" thickBot="1" x14ac:dyDescent="0.3">
      <c r="A44" s="5" t="s">
        <v>319</v>
      </c>
      <c r="B44" s="6">
        <v>6</v>
      </c>
      <c r="C44" s="6">
        <f t="shared" si="15"/>
        <v>173.33333333333334</v>
      </c>
      <c r="D44" s="6">
        <f t="shared" si="16"/>
        <v>520</v>
      </c>
      <c r="E44" s="47">
        <v>1040</v>
      </c>
      <c r="F44" s="130"/>
      <c r="G44" s="140">
        <f t="shared" si="17"/>
        <v>185.33333333333334</v>
      </c>
      <c r="H44" s="6">
        <f>I44/2</f>
        <v>556</v>
      </c>
      <c r="I44" s="151">
        <v>1112</v>
      </c>
    </row>
    <row r="45" spans="1:10" s="64" customFormat="1" ht="15.75" thickBot="1" x14ac:dyDescent="0.3">
      <c r="A45" s="260" t="s">
        <v>244</v>
      </c>
      <c r="B45" s="286"/>
      <c r="C45" s="286"/>
      <c r="D45" s="286"/>
      <c r="E45" s="286"/>
      <c r="F45" s="286"/>
      <c r="G45" s="262"/>
      <c r="H45" s="262"/>
      <c r="I45" s="263"/>
    </row>
    <row r="46" spans="1:10" s="64" customFormat="1" x14ac:dyDescent="0.25">
      <c r="A46" s="192" t="s">
        <v>368</v>
      </c>
      <c r="B46" s="250">
        <v>6</v>
      </c>
      <c r="C46" s="8">
        <f>E46/6</f>
        <v>26.333333333333332</v>
      </c>
      <c r="D46" s="8">
        <f t="shared" ref="D46" si="19">E46/2</f>
        <v>79</v>
      </c>
      <c r="E46" s="48">
        <v>158</v>
      </c>
      <c r="F46" s="131">
        <v>97530</v>
      </c>
      <c r="G46" s="138">
        <f>I46/B46</f>
        <v>28.333333333333332</v>
      </c>
      <c r="H46" s="2">
        <f>I46/2</f>
        <v>85</v>
      </c>
      <c r="I46" s="149">
        <v>170</v>
      </c>
      <c r="J46" s="65"/>
    </row>
    <row r="47" spans="1:10" s="64" customFormat="1" x14ac:dyDescent="0.25">
      <c r="A47" s="192" t="s">
        <v>336</v>
      </c>
      <c r="B47" s="4">
        <v>6</v>
      </c>
      <c r="C47" s="8">
        <f>E47/6</f>
        <v>43.666666666666664</v>
      </c>
      <c r="D47" s="8">
        <f t="shared" ref="D47:D52" si="20">E47/2</f>
        <v>131</v>
      </c>
      <c r="E47" s="48">
        <v>262</v>
      </c>
      <c r="F47" s="131">
        <v>138625</v>
      </c>
      <c r="G47" s="141">
        <f t="shared" ref="G47:G109" si="21">I47/B47</f>
        <v>46.666666666666664</v>
      </c>
      <c r="H47" s="4">
        <f t="shared" ref="H47:H90" si="22">I47/2</f>
        <v>140</v>
      </c>
      <c r="I47" s="153">
        <v>280</v>
      </c>
      <c r="J47" s="65"/>
    </row>
    <row r="48" spans="1:10" s="64" customFormat="1" x14ac:dyDescent="0.25">
      <c r="A48" s="7" t="s">
        <v>359</v>
      </c>
      <c r="B48" s="9">
        <v>6</v>
      </c>
      <c r="C48" s="9">
        <f>E48/6</f>
        <v>47.666666666666664</v>
      </c>
      <c r="D48" s="9">
        <f t="shared" si="20"/>
        <v>143</v>
      </c>
      <c r="E48" s="46">
        <v>286</v>
      </c>
      <c r="F48" s="132">
        <v>126550</v>
      </c>
      <c r="G48" s="141">
        <f t="shared" si="21"/>
        <v>51</v>
      </c>
      <c r="H48" s="4">
        <f t="shared" si="22"/>
        <v>153</v>
      </c>
      <c r="I48" s="150">
        <v>306</v>
      </c>
      <c r="J48" s="65"/>
    </row>
    <row r="49" spans="1:10" s="64" customFormat="1" x14ac:dyDescent="0.25">
      <c r="A49" s="3" t="s">
        <v>266</v>
      </c>
      <c r="B49" s="9">
        <v>6</v>
      </c>
      <c r="C49" s="9">
        <f>E49/6</f>
        <v>44</v>
      </c>
      <c r="D49" s="9">
        <f t="shared" si="20"/>
        <v>132</v>
      </c>
      <c r="E49" s="46">
        <v>264</v>
      </c>
      <c r="F49" s="132">
        <v>86840</v>
      </c>
      <c r="G49" s="141">
        <f t="shared" si="21"/>
        <v>47</v>
      </c>
      <c r="H49" s="4">
        <f t="shared" si="22"/>
        <v>141</v>
      </c>
      <c r="I49" s="150">
        <v>282</v>
      </c>
      <c r="J49" s="65"/>
    </row>
    <row r="50" spans="1:10" s="64" customFormat="1" x14ac:dyDescent="0.25">
      <c r="A50" s="3" t="s">
        <v>267</v>
      </c>
      <c r="B50" s="9">
        <v>6</v>
      </c>
      <c r="C50" s="9">
        <f t="shared" ref="C50:C97" si="23">E50/6</f>
        <v>48</v>
      </c>
      <c r="D50" s="9">
        <f t="shared" si="20"/>
        <v>144</v>
      </c>
      <c r="E50" s="46">
        <v>288</v>
      </c>
      <c r="F50" s="132">
        <v>78690</v>
      </c>
      <c r="G50" s="141">
        <f t="shared" si="21"/>
        <v>51.333333333333336</v>
      </c>
      <c r="H50" s="4">
        <f t="shared" si="22"/>
        <v>154</v>
      </c>
      <c r="I50" s="150">
        <v>308</v>
      </c>
      <c r="J50" s="65"/>
    </row>
    <row r="51" spans="1:10" s="64" customFormat="1" x14ac:dyDescent="0.25">
      <c r="A51" s="3" t="s">
        <v>290</v>
      </c>
      <c r="B51" s="9">
        <v>6</v>
      </c>
      <c r="C51" s="9">
        <f>E51/6</f>
        <v>65.333333333333329</v>
      </c>
      <c r="D51" s="9">
        <f t="shared" si="20"/>
        <v>196</v>
      </c>
      <c r="E51" s="46">
        <v>392</v>
      </c>
      <c r="F51" s="132">
        <v>128525</v>
      </c>
      <c r="G51" s="141">
        <f t="shared" si="21"/>
        <v>69.333333333333329</v>
      </c>
      <c r="H51" s="4">
        <f t="shared" si="22"/>
        <v>208</v>
      </c>
      <c r="I51" s="150">
        <v>416</v>
      </c>
      <c r="J51" s="65"/>
    </row>
    <row r="52" spans="1:10" s="64" customFormat="1" x14ac:dyDescent="0.25">
      <c r="A52" s="3" t="s">
        <v>329</v>
      </c>
      <c r="B52" s="9">
        <v>6</v>
      </c>
      <c r="C52" s="9">
        <f>E52/6</f>
        <v>73</v>
      </c>
      <c r="D52" s="9">
        <f t="shared" si="20"/>
        <v>219</v>
      </c>
      <c r="E52" s="46">
        <v>438</v>
      </c>
      <c r="F52" s="132">
        <v>119345</v>
      </c>
      <c r="G52" s="141">
        <f t="shared" si="21"/>
        <v>78</v>
      </c>
      <c r="H52" s="4">
        <f t="shared" si="22"/>
        <v>234</v>
      </c>
      <c r="I52" s="150">
        <v>468</v>
      </c>
      <c r="J52" s="65"/>
    </row>
    <row r="53" spans="1:10" s="64" customFormat="1" x14ac:dyDescent="0.25">
      <c r="A53" s="3" t="s">
        <v>210</v>
      </c>
      <c r="B53" s="9">
        <v>6</v>
      </c>
      <c r="C53" s="9">
        <f t="shared" ref="C53" si="24">E53/6</f>
        <v>48.333333333333336</v>
      </c>
      <c r="D53" s="9">
        <f t="shared" ref="D53" si="25">E53/2</f>
        <v>145</v>
      </c>
      <c r="E53" s="46">
        <v>290</v>
      </c>
      <c r="F53" s="132">
        <v>82855</v>
      </c>
      <c r="G53" s="141">
        <f t="shared" si="21"/>
        <v>51.666666666666664</v>
      </c>
      <c r="H53" s="4">
        <f t="shared" si="22"/>
        <v>155</v>
      </c>
      <c r="I53" s="150">
        <v>310</v>
      </c>
      <c r="J53" s="65"/>
    </row>
    <row r="54" spans="1:10" s="64" customFormat="1" x14ac:dyDescent="0.25">
      <c r="A54" s="3" t="s">
        <v>19</v>
      </c>
      <c r="B54" s="9">
        <v>6</v>
      </c>
      <c r="C54" s="9">
        <f t="shared" si="23"/>
        <v>58</v>
      </c>
      <c r="D54" s="9">
        <f t="shared" ref="D54:D97" si="26">E54/2</f>
        <v>174</v>
      </c>
      <c r="E54" s="46">
        <v>348</v>
      </c>
      <c r="F54" s="132">
        <v>83450</v>
      </c>
      <c r="G54" s="141">
        <f t="shared" si="21"/>
        <v>62</v>
      </c>
      <c r="H54" s="4">
        <f t="shared" si="22"/>
        <v>186</v>
      </c>
      <c r="I54" s="150">
        <v>372</v>
      </c>
      <c r="J54" s="65"/>
    </row>
    <row r="55" spans="1:10" s="64" customFormat="1" x14ac:dyDescent="0.25">
      <c r="A55" s="3" t="s">
        <v>20</v>
      </c>
      <c r="B55" s="9">
        <v>6</v>
      </c>
      <c r="C55" s="9">
        <f t="shared" si="23"/>
        <v>73.666666666666671</v>
      </c>
      <c r="D55" s="9">
        <f>E55/2</f>
        <v>221</v>
      </c>
      <c r="E55" s="46">
        <v>442</v>
      </c>
      <c r="F55" s="132">
        <v>85825</v>
      </c>
      <c r="G55" s="141">
        <f t="shared" si="21"/>
        <v>79</v>
      </c>
      <c r="H55" s="4">
        <f t="shared" si="22"/>
        <v>237</v>
      </c>
      <c r="I55" s="150">
        <v>474</v>
      </c>
      <c r="J55" s="65"/>
    </row>
    <row r="56" spans="1:10" s="64" customFormat="1" x14ac:dyDescent="0.25">
      <c r="A56" s="3" t="s">
        <v>21</v>
      </c>
      <c r="B56" s="4">
        <v>6</v>
      </c>
      <c r="C56" s="9">
        <f t="shared" si="23"/>
        <v>88.333333333333329</v>
      </c>
      <c r="D56" s="9">
        <f t="shared" si="26"/>
        <v>265</v>
      </c>
      <c r="E56" s="46">
        <v>530</v>
      </c>
      <c r="F56" s="129">
        <v>80060</v>
      </c>
      <c r="G56" s="141">
        <f t="shared" si="21"/>
        <v>94.333333333333329</v>
      </c>
      <c r="H56" s="4">
        <f t="shared" si="22"/>
        <v>283</v>
      </c>
      <c r="I56" s="150">
        <v>566</v>
      </c>
      <c r="J56" s="65"/>
    </row>
    <row r="57" spans="1:10" s="64" customFormat="1" x14ac:dyDescent="0.25">
      <c r="A57" s="3" t="s">
        <v>206</v>
      </c>
      <c r="B57" s="4">
        <v>6</v>
      </c>
      <c r="C57" s="9">
        <f t="shared" ref="C57" si="27">E57/6</f>
        <v>86</v>
      </c>
      <c r="D57" s="9">
        <f t="shared" ref="D57" si="28">E57/2</f>
        <v>258</v>
      </c>
      <c r="E57" s="46">
        <v>516</v>
      </c>
      <c r="F57" s="129">
        <v>97910</v>
      </c>
      <c r="G57" s="141">
        <f t="shared" si="21"/>
        <v>92</v>
      </c>
      <c r="H57" s="4">
        <f t="shared" si="22"/>
        <v>276</v>
      </c>
      <c r="I57" s="150">
        <v>552</v>
      </c>
      <c r="J57" s="65"/>
    </row>
    <row r="58" spans="1:10" s="64" customFormat="1" x14ac:dyDescent="0.25">
      <c r="A58" s="3" t="s">
        <v>22</v>
      </c>
      <c r="B58" s="4">
        <v>6</v>
      </c>
      <c r="C58" s="9">
        <f t="shared" si="23"/>
        <v>88.333333333333329</v>
      </c>
      <c r="D58" s="9">
        <f t="shared" si="26"/>
        <v>265</v>
      </c>
      <c r="E58" s="46">
        <v>530</v>
      </c>
      <c r="F58" s="129">
        <v>80670</v>
      </c>
      <c r="G58" s="141">
        <f t="shared" si="21"/>
        <v>94.333333333333329</v>
      </c>
      <c r="H58" s="4">
        <f t="shared" si="22"/>
        <v>283</v>
      </c>
      <c r="I58" s="150">
        <v>566</v>
      </c>
      <c r="J58" s="65"/>
    </row>
    <row r="59" spans="1:10" s="64" customFormat="1" x14ac:dyDescent="0.25">
      <c r="A59" s="3" t="s">
        <v>23</v>
      </c>
      <c r="B59" s="9">
        <v>6</v>
      </c>
      <c r="C59" s="9">
        <f t="shared" si="23"/>
        <v>114.33333333333333</v>
      </c>
      <c r="D59" s="9">
        <f t="shared" si="26"/>
        <v>343</v>
      </c>
      <c r="E59" s="46">
        <v>686</v>
      </c>
      <c r="F59" s="132">
        <v>80230</v>
      </c>
      <c r="G59" s="141">
        <f t="shared" si="21"/>
        <v>122.33333333333333</v>
      </c>
      <c r="H59" s="4">
        <f t="shared" si="22"/>
        <v>367</v>
      </c>
      <c r="I59" s="150">
        <v>734</v>
      </c>
      <c r="J59" s="65"/>
    </row>
    <row r="60" spans="1:10" s="64" customFormat="1" x14ac:dyDescent="0.25">
      <c r="A60" s="3" t="s">
        <v>318</v>
      </c>
      <c r="B60" s="9">
        <v>6</v>
      </c>
      <c r="C60" s="9">
        <f t="shared" si="23"/>
        <v>94.333333333333329</v>
      </c>
      <c r="D60" s="9">
        <f t="shared" si="26"/>
        <v>283</v>
      </c>
      <c r="E60" s="46">
        <v>566</v>
      </c>
      <c r="F60" s="132">
        <v>98430</v>
      </c>
      <c r="G60" s="141">
        <f t="shared" si="21"/>
        <v>100.66666666666667</v>
      </c>
      <c r="H60" s="4">
        <f t="shared" si="22"/>
        <v>302</v>
      </c>
      <c r="I60" s="150">
        <v>604</v>
      </c>
      <c r="J60" s="65"/>
    </row>
    <row r="61" spans="1:10" s="64" customFormat="1" x14ac:dyDescent="0.25">
      <c r="A61" s="3" t="s">
        <v>349</v>
      </c>
      <c r="B61" s="9">
        <v>5.7</v>
      </c>
      <c r="C61" s="9">
        <f t="shared" ref="C61" si="29">E61/6</f>
        <v>81.666666666666671</v>
      </c>
      <c r="D61" s="9">
        <f t="shared" ref="D61" si="30">E61/2</f>
        <v>245</v>
      </c>
      <c r="E61" s="46">
        <v>490</v>
      </c>
      <c r="F61" s="132">
        <v>96590</v>
      </c>
      <c r="G61" s="141">
        <f t="shared" si="21"/>
        <v>91.929824561403507</v>
      </c>
      <c r="H61" s="8">
        <f>I61/5.7*3</f>
        <v>275.78947368421052</v>
      </c>
      <c r="I61" s="150">
        <v>524</v>
      </c>
      <c r="J61" s="65"/>
    </row>
    <row r="62" spans="1:10" s="64" customFormat="1" x14ac:dyDescent="0.25">
      <c r="A62" s="3" t="s">
        <v>24</v>
      </c>
      <c r="B62" s="9">
        <v>6</v>
      </c>
      <c r="C62" s="9">
        <f t="shared" si="23"/>
        <v>93.666666666666671</v>
      </c>
      <c r="D62" s="9">
        <f t="shared" si="26"/>
        <v>281</v>
      </c>
      <c r="E62" s="46">
        <v>562</v>
      </c>
      <c r="F62" s="132">
        <v>81565</v>
      </c>
      <c r="G62" s="141">
        <f t="shared" si="21"/>
        <v>100</v>
      </c>
      <c r="H62" s="4">
        <f t="shared" si="22"/>
        <v>300</v>
      </c>
      <c r="I62" s="150">
        <v>600</v>
      </c>
      <c r="J62" s="65"/>
    </row>
    <row r="63" spans="1:10" s="64" customFormat="1" x14ac:dyDescent="0.25">
      <c r="A63" s="3" t="s">
        <v>25</v>
      </c>
      <c r="B63" s="9">
        <v>6</v>
      </c>
      <c r="C63" s="9">
        <f t="shared" si="23"/>
        <v>121.33333333333333</v>
      </c>
      <c r="D63" s="9">
        <f>E63/2</f>
        <v>364</v>
      </c>
      <c r="E63" s="46">
        <v>728</v>
      </c>
      <c r="F63" s="132">
        <v>83870</v>
      </c>
      <c r="G63" s="141">
        <f t="shared" si="21"/>
        <v>130</v>
      </c>
      <c r="H63" s="4">
        <f t="shared" si="22"/>
        <v>390</v>
      </c>
      <c r="I63" s="150">
        <v>780</v>
      </c>
      <c r="J63" s="65"/>
    </row>
    <row r="64" spans="1:10" s="64" customFormat="1" x14ac:dyDescent="0.25">
      <c r="A64" s="3" t="s">
        <v>26</v>
      </c>
      <c r="B64" s="9">
        <v>6</v>
      </c>
      <c r="C64" s="9">
        <f t="shared" si="23"/>
        <v>106.33333333333333</v>
      </c>
      <c r="D64" s="9">
        <f t="shared" si="26"/>
        <v>319</v>
      </c>
      <c r="E64" s="46">
        <v>638</v>
      </c>
      <c r="F64" s="132">
        <v>80250</v>
      </c>
      <c r="G64" s="141">
        <f t="shared" si="21"/>
        <v>113.66666666666667</v>
      </c>
      <c r="H64" s="4">
        <f t="shared" si="22"/>
        <v>341</v>
      </c>
      <c r="I64" s="150">
        <v>682</v>
      </c>
      <c r="J64" s="65"/>
    </row>
    <row r="65" spans="1:10" s="64" customFormat="1" x14ac:dyDescent="0.25">
      <c r="A65" s="3" t="s">
        <v>27</v>
      </c>
      <c r="B65" s="9">
        <v>6</v>
      </c>
      <c r="C65" s="9">
        <f t="shared" si="23"/>
        <v>141.33333333333334</v>
      </c>
      <c r="D65" s="9">
        <f t="shared" si="26"/>
        <v>424</v>
      </c>
      <c r="E65" s="46">
        <v>848</v>
      </c>
      <c r="F65" s="132">
        <v>80760</v>
      </c>
      <c r="G65" s="141">
        <f t="shared" si="21"/>
        <v>151</v>
      </c>
      <c r="H65" s="4">
        <f t="shared" si="22"/>
        <v>453</v>
      </c>
      <c r="I65" s="150">
        <v>906</v>
      </c>
      <c r="J65" s="65"/>
    </row>
    <row r="66" spans="1:10" s="64" customFormat="1" x14ac:dyDescent="0.25">
      <c r="A66" s="3" t="s">
        <v>28</v>
      </c>
      <c r="B66" s="4">
        <v>6</v>
      </c>
      <c r="C66" s="9">
        <f t="shared" si="23"/>
        <v>95</v>
      </c>
      <c r="D66" s="9">
        <f t="shared" si="26"/>
        <v>285</v>
      </c>
      <c r="E66" s="46">
        <v>570</v>
      </c>
      <c r="F66" s="129">
        <v>88235</v>
      </c>
      <c r="G66" s="141">
        <f t="shared" si="21"/>
        <v>101.66666666666667</v>
      </c>
      <c r="H66" s="4">
        <f t="shared" si="22"/>
        <v>305</v>
      </c>
      <c r="I66" s="150">
        <v>610</v>
      </c>
      <c r="J66" s="65"/>
    </row>
    <row r="67" spans="1:10" s="64" customFormat="1" ht="14.45" customHeight="1" x14ac:dyDescent="0.25">
      <c r="A67" s="3" t="s">
        <v>29</v>
      </c>
      <c r="B67" s="4">
        <v>6</v>
      </c>
      <c r="C67" s="9">
        <f t="shared" ref="C67" si="31">E67/6</f>
        <v>113</v>
      </c>
      <c r="D67" s="9">
        <f t="shared" ref="D67" si="32">E67/2</f>
        <v>339</v>
      </c>
      <c r="E67" s="46">
        <v>678</v>
      </c>
      <c r="F67" s="129">
        <v>85285</v>
      </c>
      <c r="G67" s="141">
        <f t="shared" si="21"/>
        <v>121</v>
      </c>
      <c r="H67" s="4">
        <f t="shared" si="22"/>
        <v>363</v>
      </c>
      <c r="I67" s="150">
        <v>726</v>
      </c>
      <c r="J67" s="65"/>
    </row>
    <row r="68" spans="1:10" s="64" customFormat="1" x14ac:dyDescent="0.25">
      <c r="A68" s="74" t="s">
        <v>30</v>
      </c>
      <c r="B68" s="9">
        <v>6</v>
      </c>
      <c r="C68" s="9">
        <f t="shared" si="23"/>
        <v>144.33333333333334</v>
      </c>
      <c r="D68" s="9">
        <f>E68/2</f>
        <v>433</v>
      </c>
      <c r="E68" s="46">
        <v>866</v>
      </c>
      <c r="F68" s="132">
        <v>83835</v>
      </c>
      <c r="G68" s="141">
        <f t="shared" si="21"/>
        <v>154.33333333333334</v>
      </c>
      <c r="H68" s="4">
        <f t="shared" si="22"/>
        <v>463</v>
      </c>
      <c r="I68" s="150">
        <v>926</v>
      </c>
      <c r="J68" s="65"/>
    </row>
    <row r="69" spans="1:10" s="64" customFormat="1" x14ac:dyDescent="0.25">
      <c r="A69" s="74" t="s">
        <v>330</v>
      </c>
      <c r="B69" s="9">
        <v>6</v>
      </c>
      <c r="C69" s="9">
        <f t="shared" ref="C69" si="33">E69/6</f>
        <v>210.33333333333334</v>
      </c>
      <c r="D69" s="9">
        <f>E69/2</f>
        <v>631</v>
      </c>
      <c r="E69" s="46">
        <v>1262</v>
      </c>
      <c r="F69" s="132">
        <v>86915</v>
      </c>
      <c r="G69" s="141">
        <f t="shared" si="21"/>
        <v>225</v>
      </c>
      <c r="H69" s="4">
        <f t="shared" si="22"/>
        <v>675</v>
      </c>
      <c r="I69" s="150">
        <v>1350</v>
      </c>
      <c r="J69" s="65"/>
    </row>
    <row r="70" spans="1:10" s="75" customFormat="1" x14ac:dyDescent="0.25">
      <c r="A70" s="3" t="s">
        <v>31</v>
      </c>
      <c r="B70" s="4">
        <v>6</v>
      </c>
      <c r="C70" s="9">
        <f t="shared" si="23"/>
        <v>123.66666666666667</v>
      </c>
      <c r="D70" s="9">
        <f>E70/2</f>
        <v>371</v>
      </c>
      <c r="E70" s="46">
        <v>742</v>
      </c>
      <c r="F70" s="129">
        <v>84995</v>
      </c>
      <c r="G70" s="141">
        <f t="shared" si="21"/>
        <v>132.33333333333334</v>
      </c>
      <c r="H70" s="4">
        <f t="shared" si="22"/>
        <v>397</v>
      </c>
      <c r="I70" s="150">
        <v>794</v>
      </c>
      <c r="J70" s="65"/>
    </row>
    <row r="71" spans="1:10" s="75" customFormat="1" x14ac:dyDescent="0.25">
      <c r="A71" s="3" t="s">
        <v>32</v>
      </c>
      <c r="B71" s="4">
        <v>6</v>
      </c>
      <c r="C71" s="9">
        <f t="shared" si="23"/>
        <v>157.66666666666666</v>
      </c>
      <c r="D71" s="9">
        <f t="shared" si="26"/>
        <v>473</v>
      </c>
      <c r="E71" s="46">
        <v>946</v>
      </c>
      <c r="F71" s="129">
        <v>83055</v>
      </c>
      <c r="G71" s="141">
        <f t="shared" si="21"/>
        <v>168.66666666666666</v>
      </c>
      <c r="H71" s="4">
        <f t="shared" si="22"/>
        <v>506</v>
      </c>
      <c r="I71" s="150">
        <v>1012</v>
      </c>
      <c r="J71" s="65"/>
    </row>
    <row r="72" spans="1:10" s="75" customFormat="1" x14ac:dyDescent="0.25">
      <c r="A72" s="3" t="s">
        <v>373</v>
      </c>
      <c r="B72" s="4">
        <v>6</v>
      </c>
      <c r="C72" s="9">
        <f t="shared" ref="C72" si="34">E72/6</f>
        <v>200</v>
      </c>
      <c r="D72" s="9">
        <f t="shared" ref="D72" si="35">E72/2</f>
        <v>600</v>
      </c>
      <c r="E72" s="46">
        <v>1200</v>
      </c>
      <c r="F72" s="129">
        <v>75188</v>
      </c>
      <c r="G72" s="141">
        <f t="shared" si="21"/>
        <v>214</v>
      </c>
      <c r="H72" s="4">
        <f t="shared" si="22"/>
        <v>642</v>
      </c>
      <c r="I72" s="150">
        <v>1284</v>
      </c>
      <c r="J72" s="65"/>
    </row>
    <row r="73" spans="1:10" s="64" customFormat="1" x14ac:dyDescent="0.25">
      <c r="A73" s="3" t="s">
        <v>33</v>
      </c>
      <c r="B73" s="4">
        <v>6</v>
      </c>
      <c r="C73" s="9">
        <f t="shared" si="23"/>
        <v>143</v>
      </c>
      <c r="D73" s="9">
        <f t="shared" si="26"/>
        <v>429</v>
      </c>
      <c r="E73" s="46">
        <v>858</v>
      </c>
      <c r="F73" s="129">
        <v>78788</v>
      </c>
      <c r="G73" s="141">
        <f t="shared" si="21"/>
        <v>153</v>
      </c>
      <c r="H73" s="4">
        <f t="shared" si="22"/>
        <v>459</v>
      </c>
      <c r="I73" s="150">
        <v>918</v>
      </c>
      <c r="J73" s="65"/>
    </row>
    <row r="74" spans="1:10" s="64" customFormat="1" x14ac:dyDescent="0.25">
      <c r="A74" s="3" t="s">
        <v>34</v>
      </c>
      <c r="B74" s="4">
        <v>6</v>
      </c>
      <c r="C74" s="9">
        <f t="shared" si="23"/>
        <v>190.33333333333334</v>
      </c>
      <c r="D74" s="9">
        <f t="shared" si="26"/>
        <v>571</v>
      </c>
      <c r="E74" s="46">
        <v>1142</v>
      </c>
      <c r="F74" s="129">
        <v>81223</v>
      </c>
      <c r="G74" s="141">
        <f t="shared" si="21"/>
        <v>203.66666666666666</v>
      </c>
      <c r="H74" s="4">
        <f t="shared" si="22"/>
        <v>611</v>
      </c>
      <c r="I74" s="150">
        <v>1222</v>
      </c>
      <c r="J74" s="65"/>
    </row>
    <row r="75" spans="1:10" s="64" customFormat="1" x14ac:dyDescent="0.25">
      <c r="A75" s="3" t="s">
        <v>35</v>
      </c>
      <c r="B75" s="4">
        <v>6</v>
      </c>
      <c r="C75" s="9">
        <f t="shared" si="23"/>
        <v>252.66666666666666</v>
      </c>
      <c r="D75" s="9">
        <f>E75/2</f>
        <v>758</v>
      </c>
      <c r="E75" s="46">
        <v>1516</v>
      </c>
      <c r="F75" s="129">
        <v>74495</v>
      </c>
      <c r="G75" s="141">
        <f t="shared" si="21"/>
        <v>270.33333333333331</v>
      </c>
      <c r="H75" s="4">
        <f t="shared" si="22"/>
        <v>811</v>
      </c>
      <c r="I75" s="150">
        <v>1622</v>
      </c>
      <c r="J75" s="65"/>
    </row>
    <row r="76" spans="1:10" s="64" customFormat="1" x14ac:dyDescent="0.25">
      <c r="A76" s="3" t="s">
        <v>344</v>
      </c>
      <c r="B76" s="4">
        <v>6</v>
      </c>
      <c r="C76" s="9">
        <f t="shared" ref="C76" si="36">E76/6</f>
        <v>307.66666666666669</v>
      </c>
      <c r="D76" s="9">
        <f>E76/2</f>
        <v>923</v>
      </c>
      <c r="E76" s="46">
        <v>1846</v>
      </c>
      <c r="F76" s="129">
        <v>71164</v>
      </c>
      <c r="G76" s="141">
        <f t="shared" si="21"/>
        <v>329.33333333333331</v>
      </c>
      <c r="H76" s="4">
        <f t="shared" si="22"/>
        <v>988</v>
      </c>
      <c r="I76" s="150">
        <v>1976</v>
      </c>
      <c r="J76" s="65"/>
    </row>
    <row r="77" spans="1:10" s="64" customFormat="1" x14ac:dyDescent="0.25">
      <c r="A77" s="3" t="s">
        <v>36</v>
      </c>
      <c r="B77" s="4">
        <v>6</v>
      </c>
      <c r="C77" s="9">
        <f t="shared" si="23"/>
        <v>137.33333333333334</v>
      </c>
      <c r="D77" s="9">
        <f>E77/2</f>
        <v>412</v>
      </c>
      <c r="E77" s="46">
        <v>824</v>
      </c>
      <c r="F77" s="129">
        <v>80469</v>
      </c>
      <c r="G77" s="141">
        <f t="shared" si="21"/>
        <v>147</v>
      </c>
      <c r="H77" s="4">
        <f t="shared" si="22"/>
        <v>441</v>
      </c>
      <c r="I77" s="150">
        <v>882</v>
      </c>
      <c r="J77" s="65"/>
    </row>
    <row r="78" spans="1:10" s="64" customFormat="1" x14ac:dyDescent="0.25">
      <c r="A78" s="3" t="s">
        <v>37</v>
      </c>
      <c r="B78" s="4">
        <v>6</v>
      </c>
      <c r="C78" s="9">
        <f t="shared" si="23"/>
        <v>171</v>
      </c>
      <c r="D78" s="9">
        <f t="shared" si="26"/>
        <v>513</v>
      </c>
      <c r="E78" s="46">
        <v>1026</v>
      </c>
      <c r="F78" s="129">
        <v>77492</v>
      </c>
      <c r="G78" s="141">
        <f t="shared" si="21"/>
        <v>183</v>
      </c>
      <c r="H78" s="4">
        <f t="shared" si="22"/>
        <v>549</v>
      </c>
      <c r="I78" s="150">
        <v>1098</v>
      </c>
      <c r="J78" s="65"/>
    </row>
    <row r="79" spans="1:10" s="64" customFormat="1" x14ac:dyDescent="0.25">
      <c r="A79" s="3" t="s">
        <v>337</v>
      </c>
      <c r="B79" s="4">
        <v>6</v>
      </c>
      <c r="C79" s="9">
        <f>E79/B79</f>
        <v>235</v>
      </c>
      <c r="D79" s="9">
        <f>E79/2</f>
        <v>705</v>
      </c>
      <c r="E79" s="46">
        <v>1410</v>
      </c>
      <c r="F79" s="129">
        <v>75040</v>
      </c>
      <c r="G79" s="141">
        <f t="shared" si="21"/>
        <v>251.33333333333334</v>
      </c>
      <c r="H79" s="4">
        <f t="shared" si="22"/>
        <v>754</v>
      </c>
      <c r="I79" s="150">
        <v>1508</v>
      </c>
      <c r="J79" s="65"/>
    </row>
    <row r="80" spans="1:10" s="64" customFormat="1" x14ac:dyDescent="0.25">
      <c r="A80" s="3" t="s">
        <v>331</v>
      </c>
      <c r="B80" s="4">
        <v>6</v>
      </c>
      <c r="C80" s="9">
        <f t="shared" si="23"/>
        <v>188</v>
      </c>
      <c r="D80" s="9">
        <f t="shared" si="26"/>
        <v>564</v>
      </c>
      <c r="E80" s="46">
        <v>1128</v>
      </c>
      <c r="F80" s="129">
        <v>82880</v>
      </c>
      <c r="G80" s="141">
        <f t="shared" si="21"/>
        <v>201</v>
      </c>
      <c r="H80" s="4">
        <f t="shared" si="22"/>
        <v>603</v>
      </c>
      <c r="I80" s="150">
        <v>1206</v>
      </c>
      <c r="J80" s="65"/>
    </row>
    <row r="81" spans="1:10" s="64" customFormat="1" x14ac:dyDescent="0.25">
      <c r="A81" s="3" t="s">
        <v>38</v>
      </c>
      <c r="B81" s="4">
        <v>6</v>
      </c>
      <c r="C81" s="9">
        <f>E81/6</f>
        <v>240</v>
      </c>
      <c r="D81" s="9">
        <f t="shared" si="26"/>
        <v>720</v>
      </c>
      <c r="E81" s="46">
        <v>1440</v>
      </c>
      <c r="F81" s="129">
        <v>80490</v>
      </c>
      <c r="G81" s="141">
        <f t="shared" si="21"/>
        <v>259.33333333333331</v>
      </c>
      <c r="H81" s="4">
        <f t="shared" si="22"/>
        <v>778</v>
      </c>
      <c r="I81" s="150">
        <v>1556</v>
      </c>
      <c r="J81" s="65"/>
    </row>
    <row r="82" spans="1:10" s="64" customFormat="1" x14ac:dyDescent="0.25">
      <c r="A82" s="3" t="s">
        <v>39</v>
      </c>
      <c r="B82" s="4">
        <v>6</v>
      </c>
      <c r="C82" s="9">
        <f t="shared" si="23"/>
        <v>324.66666666666669</v>
      </c>
      <c r="D82" s="9">
        <f t="shared" si="26"/>
        <v>974</v>
      </c>
      <c r="E82" s="46">
        <v>1948</v>
      </c>
      <c r="F82" s="129">
        <v>75154</v>
      </c>
      <c r="G82" s="141">
        <f t="shared" si="21"/>
        <v>347.33333333333331</v>
      </c>
      <c r="H82" s="4">
        <f t="shared" si="22"/>
        <v>1042</v>
      </c>
      <c r="I82" s="150">
        <v>2084</v>
      </c>
      <c r="J82" s="65"/>
    </row>
    <row r="83" spans="1:10" s="64" customFormat="1" x14ac:dyDescent="0.25">
      <c r="A83" s="3" t="s">
        <v>314</v>
      </c>
      <c r="B83" s="4">
        <v>6</v>
      </c>
      <c r="C83" s="9">
        <f t="shared" si="23"/>
        <v>400</v>
      </c>
      <c r="D83" s="9">
        <f t="shared" si="26"/>
        <v>1200</v>
      </c>
      <c r="E83" s="46">
        <v>2400</v>
      </c>
      <c r="F83" s="129">
        <v>71900</v>
      </c>
      <c r="G83" s="141">
        <f t="shared" si="21"/>
        <v>428</v>
      </c>
      <c r="H83" s="4">
        <f t="shared" si="22"/>
        <v>1284</v>
      </c>
      <c r="I83" s="150">
        <v>2568</v>
      </c>
      <c r="J83" s="65"/>
    </row>
    <row r="84" spans="1:10" s="64" customFormat="1" x14ac:dyDescent="0.25">
      <c r="A84" s="3" t="s">
        <v>40</v>
      </c>
      <c r="B84" s="4">
        <v>6</v>
      </c>
      <c r="C84" s="9">
        <f t="shared" si="23"/>
        <v>209</v>
      </c>
      <c r="D84" s="9">
        <f t="shared" si="26"/>
        <v>627</v>
      </c>
      <c r="E84" s="46">
        <v>1254</v>
      </c>
      <c r="F84" s="129">
        <v>77743</v>
      </c>
      <c r="G84" s="141">
        <f t="shared" si="21"/>
        <v>223.66666666666666</v>
      </c>
      <c r="H84" s="4">
        <f t="shared" si="22"/>
        <v>671</v>
      </c>
      <c r="I84" s="150">
        <v>1342</v>
      </c>
      <c r="J84" s="65"/>
    </row>
    <row r="85" spans="1:10" s="64" customFormat="1" x14ac:dyDescent="0.25">
      <c r="A85" s="3" t="s">
        <v>41</v>
      </c>
      <c r="B85" s="9">
        <v>6</v>
      </c>
      <c r="C85" s="9">
        <f t="shared" si="23"/>
        <v>278.33333333333331</v>
      </c>
      <c r="D85" s="9">
        <f t="shared" si="26"/>
        <v>835</v>
      </c>
      <c r="E85" s="46">
        <v>1670</v>
      </c>
      <c r="F85" s="132">
        <v>72420</v>
      </c>
      <c r="G85" s="141">
        <f t="shared" si="21"/>
        <v>297.66666666666669</v>
      </c>
      <c r="H85" s="4">
        <f t="shared" si="22"/>
        <v>893</v>
      </c>
      <c r="I85" s="150">
        <v>1786</v>
      </c>
      <c r="J85" s="65"/>
    </row>
    <row r="86" spans="1:10" s="64" customFormat="1" ht="14.25" customHeight="1" x14ac:dyDescent="0.25">
      <c r="A86" s="3" t="s">
        <v>332</v>
      </c>
      <c r="B86" s="9">
        <v>6</v>
      </c>
      <c r="C86" s="9">
        <f t="shared" si="23"/>
        <v>182</v>
      </c>
      <c r="D86" s="9">
        <f t="shared" si="26"/>
        <v>546</v>
      </c>
      <c r="E86" s="46">
        <v>1092</v>
      </c>
      <c r="F86" s="132">
        <v>79418</v>
      </c>
      <c r="G86" s="141">
        <f t="shared" si="21"/>
        <v>194.66666666666666</v>
      </c>
      <c r="H86" s="4">
        <f t="shared" si="22"/>
        <v>584</v>
      </c>
      <c r="I86" s="150">
        <v>1168</v>
      </c>
      <c r="J86" s="65"/>
    </row>
    <row r="87" spans="1:10" s="64" customFormat="1" x14ac:dyDescent="0.25">
      <c r="A87" s="3" t="s">
        <v>42</v>
      </c>
      <c r="B87" s="4">
        <v>6</v>
      </c>
      <c r="C87" s="9">
        <f t="shared" si="23"/>
        <v>242</v>
      </c>
      <c r="D87" s="9">
        <f t="shared" si="26"/>
        <v>726</v>
      </c>
      <c r="E87" s="46">
        <v>1452</v>
      </c>
      <c r="F87" s="129">
        <v>81025</v>
      </c>
      <c r="G87" s="141">
        <f t="shared" si="21"/>
        <v>259</v>
      </c>
      <c r="H87" s="4">
        <f t="shared" si="22"/>
        <v>777</v>
      </c>
      <c r="I87" s="150">
        <v>1554</v>
      </c>
      <c r="J87" s="65"/>
    </row>
    <row r="88" spans="1:10" s="64" customFormat="1" x14ac:dyDescent="0.25">
      <c r="A88" s="3" t="s">
        <v>204</v>
      </c>
      <c r="B88" s="4">
        <v>6</v>
      </c>
      <c r="C88" s="9">
        <f t="shared" ref="C88" si="37">E88/6</f>
        <v>325.33333333333331</v>
      </c>
      <c r="D88" s="9">
        <f t="shared" ref="D88" si="38">E88/2</f>
        <v>976</v>
      </c>
      <c r="E88" s="46">
        <v>1952</v>
      </c>
      <c r="F88" s="129">
        <v>75280</v>
      </c>
      <c r="G88" s="141">
        <f t="shared" si="21"/>
        <v>348</v>
      </c>
      <c r="H88" s="4">
        <f t="shared" si="22"/>
        <v>1044</v>
      </c>
      <c r="I88" s="150">
        <v>2088</v>
      </c>
      <c r="J88" s="65"/>
    </row>
    <row r="89" spans="1:10" s="64" customFormat="1" x14ac:dyDescent="0.25">
      <c r="A89" s="3" t="s">
        <v>362</v>
      </c>
      <c r="B89" s="4">
        <v>6</v>
      </c>
      <c r="C89" s="9">
        <f t="shared" ref="C89" si="39">E89/6</f>
        <v>402</v>
      </c>
      <c r="D89" s="9">
        <f t="shared" ref="D89" si="40">E89/2</f>
        <v>1206</v>
      </c>
      <c r="E89" s="46">
        <v>2412</v>
      </c>
      <c r="F89" s="129">
        <v>72150</v>
      </c>
      <c r="G89" s="141">
        <f t="shared" si="21"/>
        <v>430</v>
      </c>
      <c r="H89" s="4">
        <f t="shared" si="22"/>
        <v>1290</v>
      </c>
      <c r="I89" s="150">
        <v>2580</v>
      </c>
      <c r="J89" s="65"/>
    </row>
    <row r="90" spans="1:10" s="64" customFormat="1" x14ac:dyDescent="0.25">
      <c r="A90" s="3" t="s">
        <v>43</v>
      </c>
      <c r="B90" s="4">
        <v>6</v>
      </c>
      <c r="C90" s="9">
        <f t="shared" si="23"/>
        <v>288.33333333333331</v>
      </c>
      <c r="D90" s="9">
        <f>E90/2</f>
        <v>865</v>
      </c>
      <c r="E90" s="46">
        <v>1730</v>
      </c>
      <c r="F90" s="129">
        <v>79687</v>
      </c>
      <c r="G90" s="141">
        <f t="shared" si="21"/>
        <v>308.33333333333331</v>
      </c>
      <c r="H90" s="4">
        <f t="shared" si="22"/>
        <v>925</v>
      </c>
      <c r="I90" s="150">
        <v>1850</v>
      </c>
      <c r="J90" s="65"/>
    </row>
    <row r="91" spans="1:10" s="64" customFormat="1" x14ac:dyDescent="0.25">
      <c r="A91" s="3" t="s">
        <v>44</v>
      </c>
      <c r="B91" s="4">
        <v>6</v>
      </c>
      <c r="C91" s="9">
        <f>E91/12</f>
        <v>198.83333333333334</v>
      </c>
      <c r="D91" s="9">
        <f>E91/4</f>
        <v>596.5</v>
      </c>
      <c r="E91" s="46">
        <f>4772/2</f>
        <v>2386</v>
      </c>
      <c r="F91" s="129">
        <v>75506</v>
      </c>
      <c r="G91" s="141">
        <f t="shared" ref="G91" si="41">I91/B91</f>
        <v>425.5</v>
      </c>
      <c r="H91" s="8">
        <f>I91/12</f>
        <v>212.75</v>
      </c>
      <c r="I91" s="150">
        <f>5106/2</f>
        <v>2553</v>
      </c>
      <c r="J91" s="65"/>
    </row>
    <row r="92" spans="1:10" s="64" customFormat="1" x14ac:dyDescent="0.25">
      <c r="A92" s="3" t="s">
        <v>44</v>
      </c>
      <c r="B92" s="4">
        <v>12</v>
      </c>
      <c r="C92" s="9">
        <f>E92/12</f>
        <v>397.66666666666669</v>
      </c>
      <c r="D92" s="9">
        <f>E92/4</f>
        <v>1193</v>
      </c>
      <c r="E92" s="46">
        <v>4772</v>
      </c>
      <c r="F92" s="129">
        <v>75506</v>
      </c>
      <c r="G92" s="141">
        <f t="shared" si="21"/>
        <v>425.5</v>
      </c>
      <c r="H92" s="8">
        <f>I92/12</f>
        <v>425.5</v>
      </c>
      <c r="I92" s="150">
        <v>5106</v>
      </c>
      <c r="J92" s="65"/>
    </row>
    <row r="93" spans="1:10" s="64" customFormat="1" x14ac:dyDescent="0.25">
      <c r="A93" s="3" t="s">
        <v>282</v>
      </c>
      <c r="B93" s="4">
        <v>12</v>
      </c>
      <c r="C93" s="9">
        <f>E93/12</f>
        <v>539.33333333333337</v>
      </c>
      <c r="D93" s="9">
        <f>E93/4</f>
        <v>1618</v>
      </c>
      <c r="E93" s="46">
        <v>6472</v>
      </c>
      <c r="F93" s="129">
        <v>78975</v>
      </c>
      <c r="G93" s="141">
        <f t="shared" si="21"/>
        <v>577.16666666666663</v>
      </c>
      <c r="H93" s="8">
        <f t="shared" ref="H93:H94" si="42">I93/12</f>
        <v>577.16666666666663</v>
      </c>
      <c r="I93" s="150">
        <v>6926</v>
      </c>
      <c r="J93" s="65"/>
    </row>
    <row r="94" spans="1:10" s="64" customFormat="1" x14ac:dyDescent="0.25">
      <c r="A94" s="3" t="s">
        <v>372</v>
      </c>
      <c r="B94" s="4">
        <v>12</v>
      </c>
      <c r="C94" s="9">
        <f>E94/12</f>
        <v>470</v>
      </c>
      <c r="D94" s="9">
        <f>E94/4</f>
        <v>1410</v>
      </c>
      <c r="E94" s="46">
        <v>5640</v>
      </c>
      <c r="F94" s="129">
        <v>75929</v>
      </c>
      <c r="G94" s="141">
        <f t="shared" si="21"/>
        <v>502.83333333333331</v>
      </c>
      <c r="H94" s="8">
        <f t="shared" si="42"/>
        <v>502.83333333333331</v>
      </c>
      <c r="I94" s="150">
        <v>6034</v>
      </c>
      <c r="J94" s="65"/>
    </row>
    <row r="95" spans="1:10" s="64" customFormat="1" ht="14.25" customHeight="1" x14ac:dyDescent="0.25">
      <c r="A95" s="3" t="s">
        <v>45</v>
      </c>
      <c r="B95" s="4">
        <v>6</v>
      </c>
      <c r="C95" s="9">
        <f t="shared" si="23"/>
        <v>283.33333333333331</v>
      </c>
      <c r="D95" s="9">
        <f t="shared" si="26"/>
        <v>850</v>
      </c>
      <c r="E95" s="46">
        <v>1700</v>
      </c>
      <c r="F95" s="129">
        <v>78053</v>
      </c>
      <c r="G95" s="141">
        <f t="shared" si="21"/>
        <v>303.33333333333331</v>
      </c>
      <c r="H95" s="8">
        <f>I95/6</f>
        <v>303.33333333333331</v>
      </c>
      <c r="I95" s="150">
        <v>1820</v>
      </c>
      <c r="J95" s="65"/>
    </row>
    <row r="96" spans="1:10" s="64" customFormat="1" x14ac:dyDescent="0.25">
      <c r="A96" s="3" t="s">
        <v>46</v>
      </c>
      <c r="B96" s="4">
        <v>12</v>
      </c>
      <c r="C96" s="9">
        <f>E96/12</f>
        <v>414.83333333333331</v>
      </c>
      <c r="D96" s="9">
        <f>C96*3</f>
        <v>1244.5</v>
      </c>
      <c r="E96" s="46">
        <v>4978</v>
      </c>
      <c r="F96" s="129">
        <f>1/0.06323*E96</f>
        <v>78728.451684327069</v>
      </c>
      <c r="G96" s="141">
        <f t="shared" si="21"/>
        <v>443.83333333333331</v>
      </c>
      <c r="H96" s="8">
        <f>I96/12</f>
        <v>443.83333333333331</v>
      </c>
      <c r="I96" s="150">
        <v>5326</v>
      </c>
      <c r="J96" s="65"/>
    </row>
    <row r="97" spans="1:10" s="64" customFormat="1" x14ac:dyDescent="0.25">
      <c r="A97" s="3" t="s">
        <v>47</v>
      </c>
      <c r="B97" s="4">
        <v>6</v>
      </c>
      <c r="C97" s="9">
        <f t="shared" si="23"/>
        <v>323</v>
      </c>
      <c r="D97" s="9">
        <f t="shared" si="26"/>
        <v>969</v>
      </c>
      <c r="E97" s="46">
        <v>1938</v>
      </c>
      <c r="F97" s="129">
        <v>76540</v>
      </c>
      <c r="G97" s="141">
        <f t="shared" si="21"/>
        <v>345.66666666666669</v>
      </c>
      <c r="H97" s="8">
        <f>I97/2</f>
        <v>1037</v>
      </c>
      <c r="I97" s="150">
        <v>2074</v>
      </c>
      <c r="J97" s="65"/>
    </row>
    <row r="98" spans="1:10" s="64" customFormat="1" x14ac:dyDescent="0.25">
      <c r="A98" s="3" t="s">
        <v>48</v>
      </c>
      <c r="B98" s="4">
        <v>12</v>
      </c>
      <c r="C98" s="9">
        <f>E98/12</f>
        <v>445.83333333333331</v>
      </c>
      <c r="D98" s="9">
        <f>E98/4</f>
        <v>1337.5</v>
      </c>
      <c r="E98" s="46">
        <v>5350</v>
      </c>
      <c r="F98" s="129">
        <v>72015</v>
      </c>
      <c r="G98" s="141">
        <f t="shared" si="21"/>
        <v>477</v>
      </c>
      <c r="H98" s="8">
        <f>I98/12</f>
        <v>477</v>
      </c>
      <c r="I98" s="150">
        <v>5724</v>
      </c>
      <c r="J98" s="65"/>
    </row>
    <row r="99" spans="1:10" s="64" customFormat="1" x14ac:dyDescent="0.25">
      <c r="A99" s="3" t="s">
        <v>340</v>
      </c>
      <c r="B99" s="4">
        <v>6</v>
      </c>
      <c r="C99" s="9">
        <f>E99/6</f>
        <v>388</v>
      </c>
      <c r="D99" s="9">
        <f>E99/2</f>
        <v>1164</v>
      </c>
      <c r="E99" s="46">
        <v>2328</v>
      </c>
      <c r="F99" s="129">
        <v>80083</v>
      </c>
      <c r="G99" s="141">
        <f t="shared" si="21"/>
        <v>415</v>
      </c>
      <c r="H99" s="8">
        <f>I99/6</f>
        <v>415</v>
      </c>
      <c r="I99" s="150">
        <v>2490</v>
      </c>
      <c r="J99" s="65"/>
    </row>
    <row r="100" spans="1:10" s="64" customFormat="1" x14ac:dyDescent="0.25">
      <c r="A100" s="3" t="s">
        <v>49</v>
      </c>
      <c r="B100" s="4">
        <v>12</v>
      </c>
      <c r="C100" s="9">
        <f>E100/12</f>
        <v>545.66666666666663</v>
      </c>
      <c r="D100" s="9">
        <f>E100/4</f>
        <v>1637</v>
      </c>
      <c r="E100" s="46">
        <v>6548</v>
      </c>
      <c r="F100" s="129">
        <v>76390</v>
      </c>
      <c r="G100" s="141">
        <f t="shared" si="21"/>
        <v>583.83333333333337</v>
      </c>
      <c r="H100" s="8">
        <f>I100/4</f>
        <v>1751.5</v>
      </c>
      <c r="I100" s="150">
        <v>7006</v>
      </c>
      <c r="J100" s="65"/>
    </row>
    <row r="101" spans="1:10" s="64" customFormat="1" x14ac:dyDescent="0.25">
      <c r="A101" s="3" t="s">
        <v>50</v>
      </c>
      <c r="B101" s="4">
        <v>12</v>
      </c>
      <c r="C101" s="9">
        <f>E101/12</f>
        <v>684.33333333333337</v>
      </c>
      <c r="D101" s="9">
        <f>E101/4</f>
        <v>2053</v>
      </c>
      <c r="E101" s="46">
        <v>8212</v>
      </c>
      <c r="F101" s="129">
        <v>72212</v>
      </c>
      <c r="G101" s="141">
        <f t="shared" si="21"/>
        <v>732.16666666666663</v>
      </c>
      <c r="H101" s="8">
        <f>I101/4</f>
        <v>2196.5</v>
      </c>
      <c r="I101" s="150">
        <v>8786</v>
      </c>
      <c r="J101" s="65"/>
    </row>
    <row r="102" spans="1:10" s="64" customFormat="1" x14ac:dyDescent="0.25">
      <c r="A102" s="3" t="s">
        <v>370</v>
      </c>
      <c r="B102" s="4">
        <v>12</v>
      </c>
      <c r="C102" s="9">
        <f>E102/12</f>
        <v>850</v>
      </c>
      <c r="D102" s="9">
        <f>E102/4</f>
        <v>2550</v>
      </c>
      <c r="E102" s="46">
        <v>10200</v>
      </c>
      <c r="F102" s="129">
        <v>74165</v>
      </c>
      <c r="G102" s="141">
        <f t="shared" si="21"/>
        <v>909.5</v>
      </c>
      <c r="H102" s="8">
        <f t="shared" ref="H102:H112" si="43">I102/4</f>
        <v>2728.5</v>
      </c>
      <c r="I102" s="150">
        <v>10914</v>
      </c>
      <c r="J102" s="65"/>
    </row>
    <row r="103" spans="1:10" s="64" customFormat="1" x14ac:dyDescent="0.25">
      <c r="A103" s="3" t="s">
        <v>51</v>
      </c>
      <c r="B103" s="4">
        <v>12</v>
      </c>
      <c r="C103" s="9">
        <f t="shared" ref="C103:C107" si="44">E103/12</f>
        <v>694.33333333333337</v>
      </c>
      <c r="D103" s="9">
        <f t="shared" ref="D103:D107" si="45">E103/12*3</f>
        <v>2083</v>
      </c>
      <c r="E103" s="46">
        <v>8332</v>
      </c>
      <c r="F103" s="129">
        <v>76840</v>
      </c>
      <c r="G103" s="141">
        <f t="shared" si="21"/>
        <v>742.83333333333337</v>
      </c>
      <c r="H103" s="8">
        <f t="shared" si="43"/>
        <v>2228.5</v>
      </c>
      <c r="I103" s="150">
        <v>8914</v>
      </c>
      <c r="J103" s="65"/>
    </row>
    <row r="104" spans="1:10" s="64" customFormat="1" x14ac:dyDescent="0.25">
      <c r="A104" s="3" t="s">
        <v>52</v>
      </c>
      <c r="B104" s="9">
        <v>12</v>
      </c>
      <c r="C104" s="9">
        <f t="shared" si="44"/>
        <v>855</v>
      </c>
      <c r="D104" s="9">
        <f t="shared" si="45"/>
        <v>2565</v>
      </c>
      <c r="E104" s="46">
        <v>10260</v>
      </c>
      <c r="F104" s="132">
        <v>72065</v>
      </c>
      <c r="G104" s="141">
        <f t="shared" si="21"/>
        <v>914.83333333333337</v>
      </c>
      <c r="H104" s="8">
        <f t="shared" si="43"/>
        <v>2744.5</v>
      </c>
      <c r="I104" s="150">
        <v>10978</v>
      </c>
      <c r="J104" s="65"/>
    </row>
    <row r="105" spans="1:10" s="64" customFormat="1" x14ac:dyDescent="0.25">
      <c r="A105" s="3" t="s">
        <v>53</v>
      </c>
      <c r="B105" s="4">
        <v>12</v>
      </c>
      <c r="C105" s="9">
        <f t="shared" si="44"/>
        <v>524.66666666666663</v>
      </c>
      <c r="D105" s="9">
        <f>E105/4</f>
        <v>1574</v>
      </c>
      <c r="E105" s="46">
        <v>6296</v>
      </c>
      <c r="F105" s="129">
        <v>78533</v>
      </c>
      <c r="G105" s="141">
        <f t="shared" si="21"/>
        <v>561.33333333333337</v>
      </c>
      <c r="H105" s="8">
        <f t="shared" si="43"/>
        <v>1684</v>
      </c>
      <c r="I105" s="150">
        <v>6736</v>
      </c>
      <c r="J105" s="65"/>
    </row>
    <row r="106" spans="1:10" s="75" customFormat="1" x14ac:dyDescent="0.25">
      <c r="A106" s="3" t="s">
        <v>54</v>
      </c>
      <c r="B106" s="4">
        <v>12</v>
      </c>
      <c r="C106" s="9">
        <f t="shared" si="44"/>
        <v>638.66666666666663</v>
      </c>
      <c r="D106" s="9">
        <f>E106/4</f>
        <v>1916</v>
      </c>
      <c r="E106" s="46">
        <v>7664</v>
      </c>
      <c r="F106" s="129">
        <v>73130</v>
      </c>
      <c r="G106" s="141">
        <f t="shared" si="21"/>
        <v>683.33333333333337</v>
      </c>
      <c r="H106" s="8">
        <f t="shared" si="43"/>
        <v>2050</v>
      </c>
      <c r="I106" s="150">
        <v>8200</v>
      </c>
      <c r="J106" s="65"/>
    </row>
    <row r="107" spans="1:10" s="64" customFormat="1" x14ac:dyDescent="0.25">
      <c r="A107" s="3" t="s">
        <v>55</v>
      </c>
      <c r="B107" s="4">
        <v>12</v>
      </c>
      <c r="C107" s="9">
        <f t="shared" si="44"/>
        <v>766.66666666666663</v>
      </c>
      <c r="D107" s="9">
        <f t="shared" si="45"/>
        <v>2300</v>
      </c>
      <c r="E107" s="46">
        <v>9200</v>
      </c>
      <c r="F107" s="129">
        <v>85162</v>
      </c>
      <c r="G107" s="141">
        <f t="shared" si="21"/>
        <v>820.33333333333337</v>
      </c>
      <c r="H107" s="8">
        <f t="shared" si="43"/>
        <v>2461</v>
      </c>
      <c r="I107" s="150">
        <v>9844</v>
      </c>
      <c r="J107" s="65"/>
    </row>
    <row r="108" spans="1:10" s="64" customFormat="1" x14ac:dyDescent="0.25">
      <c r="A108" s="3" t="s">
        <v>56</v>
      </c>
      <c r="B108" s="4">
        <v>12</v>
      </c>
      <c r="C108" s="9">
        <f>E108/B108</f>
        <v>1100</v>
      </c>
      <c r="D108" s="9">
        <f>E108/4</f>
        <v>3300</v>
      </c>
      <c r="E108" s="46">
        <v>13200</v>
      </c>
      <c r="F108" s="129">
        <v>76490</v>
      </c>
      <c r="G108" s="141">
        <f t="shared" si="21"/>
        <v>1177</v>
      </c>
      <c r="H108" s="8">
        <f t="shared" si="43"/>
        <v>3531</v>
      </c>
      <c r="I108" s="150">
        <v>14124</v>
      </c>
      <c r="J108" s="65"/>
    </row>
    <row r="109" spans="1:10" s="64" customFormat="1" x14ac:dyDescent="0.25">
      <c r="A109" s="3" t="s">
        <v>351</v>
      </c>
      <c r="B109" s="4">
        <v>12</v>
      </c>
      <c r="C109" s="9">
        <f>E109/B109</f>
        <v>1331.5</v>
      </c>
      <c r="D109" s="9">
        <f>E109/4</f>
        <v>3994.5</v>
      </c>
      <c r="E109" s="46">
        <v>15978</v>
      </c>
      <c r="F109" s="129">
        <v>75808</v>
      </c>
      <c r="G109" s="141">
        <f t="shared" si="21"/>
        <v>1424.6666666666667</v>
      </c>
      <c r="H109" s="8">
        <f t="shared" si="43"/>
        <v>4274</v>
      </c>
      <c r="I109" s="150">
        <v>17096</v>
      </c>
      <c r="J109" s="65"/>
    </row>
    <row r="110" spans="1:10" s="64" customFormat="1" x14ac:dyDescent="0.25">
      <c r="A110" s="15" t="s">
        <v>57</v>
      </c>
      <c r="B110" s="53">
        <v>12</v>
      </c>
      <c r="C110" s="60">
        <f>E110/B110</f>
        <v>1346.6666666666667</v>
      </c>
      <c r="D110" s="60">
        <f>E110/4</f>
        <v>4040</v>
      </c>
      <c r="E110" s="49">
        <v>16160</v>
      </c>
      <c r="F110" s="252">
        <v>79988</v>
      </c>
      <c r="G110" s="141">
        <v>1441</v>
      </c>
      <c r="H110" s="8">
        <f t="shared" si="43"/>
        <v>4323</v>
      </c>
      <c r="I110" s="154">
        <f>G110*B110</f>
        <v>17292</v>
      </c>
      <c r="J110" s="65"/>
    </row>
    <row r="111" spans="1:10" s="64" customFormat="1" x14ac:dyDescent="0.25">
      <c r="A111" s="15" t="s">
        <v>352</v>
      </c>
      <c r="B111" s="53">
        <v>12</v>
      </c>
      <c r="C111" s="60">
        <v>1858</v>
      </c>
      <c r="D111" s="60">
        <f>C111*3</f>
        <v>5574</v>
      </c>
      <c r="E111" s="49">
        <f>C111*12</f>
        <v>22296</v>
      </c>
      <c r="F111" s="252">
        <v>89506</v>
      </c>
      <c r="G111" s="141">
        <v>1988</v>
      </c>
      <c r="H111" s="8">
        <f t="shared" si="43"/>
        <v>5964</v>
      </c>
      <c r="I111" s="154">
        <f>G111*B111</f>
        <v>23856</v>
      </c>
      <c r="J111" s="65"/>
    </row>
    <row r="112" spans="1:10" s="64" customFormat="1" ht="15.75" thickBot="1" x14ac:dyDescent="0.3">
      <c r="A112" s="15" t="s">
        <v>354</v>
      </c>
      <c r="B112" s="53">
        <v>12</v>
      </c>
      <c r="C112" s="60">
        <f>E112/B112</f>
        <v>2041.5</v>
      </c>
      <c r="D112" s="60">
        <f>E112/4</f>
        <v>6124.5</v>
      </c>
      <c r="E112" s="49">
        <v>24498</v>
      </c>
      <c r="F112" s="252">
        <v>85210</v>
      </c>
      <c r="G112" s="195">
        <f t="shared" ref="G112" si="46">I112/B112</f>
        <v>2176</v>
      </c>
      <c r="H112" s="196">
        <f t="shared" si="43"/>
        <v>6528</v>
      </c>
      <c r="I112" s="154">
        <v>26112</v>
      </c>
      <c r="J112" s="65"/>
    </row>
    <row r="113" spans="1:10" s="64" customFormat="1" ht="15.75" thickBot="1" x14ac:dyDescent="0.3">
      <c r="A113" s="260" t="s">
        <v>298</v>
      </c>
      <c r="B113" s="262"/>
      <c r="C113" s="262"/>
      <c r="D113" s="262"/>
      <c r="E113" s="262"/>
      <c r="F113" s="262"/>
      <c r="G113" s="262"/>
      <c r="H113" s="262"/>
      <c r="I113" s="263"/>
    </row>
    <row r="114" spans="1:10" s="64" customFormat="1" x14ac:dyDescent="0.25">
      <c r="A114" s="198" t="s">
        <v>348</v>
      </c>
      <c r="B114" s="8">
        <v>12</v>
      </c>
      <c r="C114" s="199">
        <f>E114/12</f>
        <v>1283.3333333333333</v>
      </c>
      <c r="D114" s="199">
        <f>E114/4</f>
        <v>3850</v>
      </c>
      <c r="E114" s="200">
        <v>15400</v>
      </c>
      <c r="F114" s="201">
        <v>111595</v>
      </c>
      <c r="G114" s="287"/>
      <c r="H114" s="288"/>
      <c r="I114" s="289"/>
    </row>
    <row r="115" spans="1:10" s="64" customFormat="1" x14ac:dyDescent="0.25">
      <c r="A115" s="157" t="s">
        <v>341</v>
      </c>
      <c r="B115" s="4">
        <v>12</v>
      </c>
      <c r="C115" s="144">
        <f>E115/12</f>
        <v>2133.3333333333335</v>
      </c>
      <c r="D115" s="144">
        <f t="shared" ref="D115:D118" si="47">E115/4</f>
        <v>6400</v>
      </c>
      <c r="E115" s="156">
        <v>25600</v>
      </c>
      <c r="F115" s="158">
        <v>138528</v>
      </c>
      <c r="G115" s="290"/>
      <c r="H115" s="291"/>
      <c r="I115" s="280"/>
    </row>
    <row r="116" spans="1:10" s="64" customFormat="1" x14ac:dyDescent="0.25">
      <c r="A116" s="91" t="s">
        <v>299</v>
      </c>
      <c r="B116" s="4">
        <v>12</v>
      </c>
      <c r="C116" s="123">
        <f>E116/B116</f>
        <v>2922.9166666666665</v>
      </c>
      <c r="D116" s="144">
        <f t="shared" si="47"/>
        <v>8768.75</v>
      </c>
      <c r="E116" s="124">
        <v>35075</v>
      </c>
      <c r="F116" s="67">
        <v>139187</v>
      </c>
      <c r="G116" s="290"/>
      <c r="H116" s="291"/>
      <c r="I116" s="280"/>
    </row>
    <row r="117" spans="1:10" s="64" customFormat="1" x14ac:dyDescent="0.25">
      <c r="A117" s="91" t="s">
        <v>366</v>
      </c>
      <c r="B117" s="4">
        <v>12</v>
      </c>
      <c r="C117" s="123">
        <f>E117/B117</f>
        <v>2640</v>
      </c>
      <c r="D117" s="144">
        <f t="shared" si="47"/>
        <v>7920</v>
      </c>
      <c r="E117" s="124">
        <v>31680</v>
      </c>
      <c r="F117" s="67">
        <v>123944</v>
      </c>
      <c r="G117" s="290"/>
      <c r="H117" s="291"/>
      <c r="I117" s="280"/>
    </row>
    <row r="118" spans="1:10" s="64" customFormat="1" ht="15.75" thickBot="1" x14ac:dyDescent="0.3">
      <c r="A118" s="202" t="s">
        <v>367</v>
      </c>
      <c r="B118" s="53">
        <v>12</v>
      </c>
      <c r="C118" s="203">
        <f>E118/B118</f>
        <v>2991.6666666666665</v>
      </c>
      <c r="D118" s="204">
        <f t="shared" si="47"/>
        <v>8975</v>
      </c>
      <c r="E118" s="205">
        <v>35900</v>
      </c>
      <c r="F118" s="71">
        <v>116405</v>
      </c>
      <c r="G118" s="292"/>
      <c r="H118" s="293"/>
      <c r="I118" s="294"/>
    </row>
    <row r="119" spans="1:10" s="64" customFormat="1" ht="15.75" thickBot="1" x14ac:dyDescent="0.3">
      <c r="A119" s="260" t="s">
        <v>58</v>
      </c>
      <c r="B119" s="262"/>
      <c r="C119" s="262"/>
      <c r="D119" s="262"/>
      <c r="E119" s="262"/>
      <c r="F119" s="262"/>
      <c r="G119" s="262"/>
      <c r="H119" s="262"/>
      <c r="I119" s="263"/>
    </row>
    <row r="120" spans="1:10" s="64" customFormat="1" ht="14.25" customHeight="1" x14ac:dyDescent="0.25">
      <c r="A120" s="7" t="s">
        <v>260</v>
      </c>
      <c r="B120" s="206">
        <v>6</v>
      </c>
      <c r="C120" s="8">
        <f>E120/6</f>
        <v>18.333333333333332</v>
      </c>
      <c r="D120" s="8">
        <f>E120/2</f>
        <v>55</v>
      </c>
      <c r="E120" s="207">
        <v>110</v>
      </c>
      <c r="F120" s="131">
        <v>77465</v>
      </c>
      <c r="G120" s="141">
        <f>I120/B120</f>
        <v>20</v>
      </c>
      <c r="H120" s="8">
        <f>I120/2</f>
        <v>60</v>
      </c>
      <c r="I120" s="197">
        <v>120</v>
      </c>
      <c r="J120" s="65"/>
    </row>
    <row r="121" spans="1:10" s="64" customFormat="1" ht="13.5" customHeight="1" x14ac:dyDescent="0.25">
      <c r="A121" s="3" t="s">
        <v>59</v>
      </c>
      <c r="B121" s="11">
        <v>6</v>
      </c>
      <c r="C121" s="4">
        <f>E121/6</f>
        <v>21</v>
      </c>
      <c r="D121" s="4">
        <f>E121/2</f>
        <v>63</v>
      </c>
      <c r="E121" s="111">
        <v>126</v>
      </c>
      <c r="F121" s="129">
        <v>76364</v>
      </c>
      <c r="G121" s="143">
        <f t="shared" ref="G121:G132" si="48">I121/B121</f>
        <v>22.333333333333332</v>
      </c>
      <c r="H121" s="4">
        <f t="shared" ref="H121:H134" si="49">I121/2</f>
        <v>67</v>
      </c>
      <c r="I121" s="159">
        <v>134</v>
      </c>
      <c r="J121" s="65"/>
    </row>
    <row r="122" spans="1:10" s="64" customFormat="1" x14ac:dyDescent="0.25">
      <c r="A122" s="3" t="s">
        <v>60</v>
      </c>
      <c r="B122" s="11">
        <v>6</v>
      </c>
      <c r="C122" s="4">
        <f>E122/6</f>
        <v>31.666666666666668</v>
      </c>
      <c r="D122" s="4">
        <f>E122/2</f>
        <v>95</v>
      </c>
      <c r="E122" s="111">
        <v>190</v>
      </c>
      <c r="F122" s="129">
        <v>75397</v>
      </c>
      <c r="G122" s="143">
        <f t="shared" si="48"/>
        <v>33.666666666666664</v>
      </c>
      <c r="H122" s="4">
        <f t="shared" si="49"/>
        <v>101</v>
      </c>
      <c r="I122" s="159">
        <v>202</v>
      </c>
      <c r="J122" s="65"/>
    </row>
    <row r="123" spans="1:10" s="64" customFormat="1" x14ac:dyDescent="0.25">
      <c r="A123" s="3" t="s">
        <v>61</v>
      </c>
      <c r="B123" s="11">
        <v>6</v>
      </c>
      <c r="C123" s="4">
        <f t="shared" ref="C123:C125" si="50">E123/6</f>
        <v>46.333333333333336</v>
      </c>
      <c r="D123" s="4">
        <f t="shared" ref="D123:D125" si="51">E123/2</f>
        <v>139</v>
      </c>
      <c r="E123" s="111">
        <v>278</v>
      </c>
      <c r="F123" s="129">
        <v>73158</v>
      </c>
      <c r="G123" s="143">
        <f t="shared" si="48"/>
        <v>49.666666666666664</v>
      </c>
      <c r="H123" s="4">
        <f t="shared" si="49"/>
        <v>149</v>
      </c>
      <c r="I123" s="159">
        <v>298</v>
      </c>
      <c r="J123" s="65"/>
    </row>
    <row r="124" spans="1:10" s="64" customFormat="1" x14ac:dyDescent="0.25">
      <c r="A124" s="3" t="s">
        <v>62</v>
      </c>
      <c r="B124" s="11">
        <v>6</v>
      </c>
      <c r="C124" s="4">
        <f t="shared" si="50"/>
        <v>63.666666666666664</v>
      </c>
      <c r="D124" s="4">
        <f t="shared" si="51"/>
        <v>191</v>
      </c>
      <c r="E124" s="111">
        <v>382</v>
      </c>
      <c r="F124" s="129">
        <v>72348</v>
      </c>
      <c r="G124" s="143">
        <f t="shared" si="48"/>
        <v>68.666666666666671</v>
      </c>
      <c r="H124" s="4">
        <f t="shared" si="49"/>
        <v>206</v>
      </c>
      <c r="I124" s="159">
        <v>412</v>
      </c>
      <c r="J124" s="65"/>
    </row>
    <row r="125" spans="1:10" s="64" customFormat="1" x14ac:dyDescent="0.25">
      <c r="A125" s="3" t="s">
        <v>63</v>
      </c>
      <c r="B125" s="11">
        <v>6</v>
      </c>
      <c r="C125" s="4">
        <f t="shared" si="50"/>
        <v>108.66666666666667</v>
      </c>
      <c r="D125" s="4">
        <f t="shared" si="51"/>
        <v>326</v>
      </c>
      <c r="E125" s="111">
        <v>652</v>
      </c>
      <c r="F125" s="129">
        <v>96593</v>
      </c>
      <c r="G125" s="143">
        <f t="shared" si="48"/>
        <v>116.33333333333333</v>
      </c>
      <c r="H125" s="4">
        <f t="shared" si="49"/>
        <v>349</v>
      </c>
      <c r="I125" s="159">
        <v>698</v>
      </c>
      <c r="J125" s="65"/>
    </row>
    <row r="126" spans="1:10" s="64" customFormat="1" x14ac:dyDescent="0.25">
      <c r="A126" s="15" t="s">
        <v>64</v>
      </c>
      <c r="B126" s="52">
        <v>6</v>
      </c>
      <c r="C126" s="53">
        <f t="shared" ref="C126:C127" si="52">E126/6</f>
        <v>116</v>
      </c>
      <c r="D126" s="53">
        <f t="shared" ref="D126:D127" si="53">E126/2</f>
        <v>348</v>
      </c>
      <c r="E126" s="112">
        <v>696</v>
      </c>
      <c r="F126" s="133">
        <v>71310</v>
      </c>
      <c r="G126" s="143">
        <f t="shared" si="48"/>
        <v>124</v>
      </c>
      <c r="H126" s="4">
        <f t="shared" si="49"/>
        <v>372</v>
      </c>
      <c r="I126" s="159">
        <v>744</v>
      </c>
      <c r="J126" s="65"/>
    </row>
    <row r="127" spans="1:10" s="64" customFormat="1" x14ac:dyDescent="0.25">
      <c r="A127" s="15" t="s">
        <v>242</v>
      </c>
      <c r="B127" s="52">
        <v>6</v>
      </c>
      <c r="C127" s="53">
        <f t="shared" si="52"/>
        <v>163.66666666666666</v>
      </c>
      <c r="D127" s="53">
        <f t="shared" si="53"/>
        <v>491</v>
      </c>
      <c r="E127" s="112">
        <v>982</v>
      </c>
      <c r="F127" s="133">
        <v>79643</v>
      </c>
      <c r="G127" s="143">
        <f t="shared" si="48"/>
        <v>175</v>
      </c>
      <c r="H127" s="4">
        <f t="shared" si="49"/>
        <v>525</v>
      </c>
      <c r="I127" s="159">
        <v>1050</v>
      </c>
      <c r="J127" s="65"/>
    </row>
    <row r="128" spans="1:10" s="64" customFormat="1" x14ac:dyDescent="0.25">
      <c r="A128" s="3" t="s">
        <v>232</v>
      </c>
      <c r="B128" s="11">
        <v>6</v>
      </c>
      <c r="C128" s="4">
        <f t="shared" ref="C128:C132" si="54">E128/6</f>
        <v>194.66666666666666</v>
      </c>
      <c r="D128" s="4">
        <f t="shared" ref="D128:D132" si="55">E128/2</f>
        <v>584</v>
      </c>
      <c r="E128" s="111">
        <v>1168</v>
      </c>
      <c r="F128" s="129">
        <v>77608</v>
      </c>
      <c r="G128" s="143">
        <f t="shared" si="48"/>
        <v>208.33333333333334</v>
      </c>
      <c r="H128" s="4">
        <f t="shared" si="49"/>
        <v>625</v>
      </c>
      <c r="I128" s="159">
        <v>1250</v>
      </c>
      <c r="J128" s="65"/>
    </row>
    <row r="129" spans="1:10" s="64" customFormat="1" x14ac:dyDescent="0.25">
      <c r="A129" s="3" t="s">
        <v>263</v>
      </c>
      <c r="B129" s="11">
        <v>6</v>
      </c>
      <c r="C129" s="4">
        <f t="shared" si="54"/>
        <v>280.33333333333331</v>
      </c>
      <c r="D129" s="4">
        <f t="shared" si="55"/>
        <v>841</v>
      </c>
      <c r="E129" s="111">
        <v>1682</v>
      </c>
      <c r="F129" s="129">
        <v>93600</v>
      </c>
      <c r="G129" s="143">
        <f t="shared" si="48"/>
        <v>300</v>
      </c>
      <c r="H129" s="4">
        <f t="shared" si="49"/>
        <v>900</v>
      </c>
      <c r="I129" s="159">
        <v>1800</v>
      </c>
      <c r="J129" s="65"/>
    </row>
    <row r="130" spans="1:10" s="64" customFormat="1" x14ac:dyDescent="0.25">
      <c r="A130" s="3" t="s">
        <v>243</v>
      </c>
      <c r="B130" s="11">
        <v>6</v>
      </c>
      <c r="C130" s="80">
        <f t="shared" si="54"/>
        <v>366</v>
      </c>
      <c r="D130" s="80">
        <f t="shared" si="55"/>
        <v>1098</v>
      </c>
      <c r="E130" s="81">
        <v>2196</v>
      </c>
      <c r="F130" s="129">
        <v>93170</v>
      </c>
      <c r="G130" s="143">
        <f t="shared" si="48"/>
        <v>396.66666666666669</v>
      </c>
      <c r="H130" s="4">
        <f t="shared" si="49"/>
        <v>1190</v>
      </c>
      <c r="I130" s="150">
        <v>2380</v>
      </c>
      <c r="J130" s="65"/>
    </row>
    <row r="131" spans="1:10" s="64" customFormat="1" x14ac:dyDescent="0.25">
      <c r="A131" s="3" t="s">
        <v>283</v>
      </c>
      <c r="B131" s="11">
        <v>6</v>
      </c>
      <c r="C131" s="80">
        <f t="shared" si="54"/>
        <v>521</v>
      </c>
      <c r="D131" s="80">
        <f t="shared" si="55"/>
        <v>1563</v>
      </c>
      <c r="E131" s="81">
        <v>3126</v>
      </c>
      <c r="F131" s="129">
        <v>93285</v>
      </c>
      <c r="G131" s="143">
        <f t="shared" si="48"/>
        <v>556.66666666666663</v>
      </c>
      <c r="H131" s="4">
        <f t="shared" si="49"/>
        <v>1670</v>
      </c>
      <c r="I131" s="150">
        <v>3340</v>
      </c>
      <c r="J131" s="65"/>
    </row>
    <row r="132" spans="1:10" s="64" customFormat="1" x14ac:dyDescent="0.25">
      <c r="A132" s="3" t="s">
        <v>333</v>
      </c>
      <c r="B132" s="11">
        <v>6</v>
      </c>
      <c r="C132" s="80">
        <f t="shared" si="54"/>
        <v>933.33333333333337</v>
      </c>
      <c r="D132" s="80">
        <f t="shared" si="55"/>
        <v>2800</v>
      </c>
      <c r="E132" s="81">
        <v>5600</v>
      </c>
      <c r="F132" s="129">
        <v>93755</v>
      </c>
      <c r="G132" s="143">
        <f t="shared" si="48"/>
        <v>998.33333333333337</v>
      </c>
      <c r="H132" s="4">
        <f t="shared" si="49"/>
        <v>2995</v>
      </c>
      <c r="I132" s="150">
        <v>5990</v>
      </c>
      <c r="J132" s="65"/>
    </row>
    <row r="133" spans="1:10" s="64" customFormat="1" x14ac:dyDescent="0.25">
      <c r="A133" s="3" t="s">
        <v>363</v>
      </c>
      <c r="B133" s="11">
        <v>6</v>
      </c>
      <c r="C133" s="80">
        <v>5926</v>
      </c>
      <c r="D133" s="80">
        <f>C133*3</f>
        <v>17778</v>
      </c>
      <c r="E133" s="81">
        <f>C133*6</f>
        <v>35556</v>
      </c>
      <c r="F133" s="129">
        <v>95789</v>
      </c>
      <c r="G133" s="143">
        <v>6340</v>
      </c>
      <c r="H133" s="4">
        <f t="shared" si="49"/>
        <v>19020</v>
      </c>
      <c r="I133" s="150">
        <f>G133*B133</f>
        <v>38040</v>
      </c>
      <c r="J133" s="65"/>
    </row>
    <row r="134" spans="1:10" s="64" customFormat="1" ht="15.75" thickBot="1" x14ac:dyDescent="0.3">
      <c r="A134" s="55" t="s">
        <v>364</v>
      </c>
      <c r="B134" s="108">
        <v>6</v>
      </c>
      <c r="C134" s="109">
        <v>13666</v>
      </c>
      <c r="D134" s="109">
        <f>C134*3</f>
        <v>40998</v>
      </c>
      <c r="E134" s="110">
        <f>C134*6</f>
        <v>81996</v>
      </c>
      <c r="F134" s="134">
        <v>98517</v>
      </c>
      <c r="G134" s="140">
        <v>14620</v>
      </c>
      <c r="H134" s="6">
        <f t="shared" si="49"/>
        <v>43860</v>
      </c>
      <c r="I134" s="151">
        <f>G134*B134</f>
        <v>87720</v>
      </c>
      <c r="J134" s="65"/>
    </row>
    <row r="135" spans="1:10" s="64" customFormat="1" ht="15.75" thickBot="1" x14ac:dyDescent="0.3">
      <c r="A135" s="260" t="s">
        <v>65</v>
      </c>
      <c r="B135" s="262"/>
      <c r="C135" s="262"/>
      <c r="D135" s="262"/>
      <c r="E135" s="262"/>
      <c r="F135" s="262"/>
      <c r="G135" s="262"/>
      <c r="H135" s="262"/>
      <c r="I135" s="263"/>
    </row>
    <row r="136" spans="1:10" s="64" customFormat="1" ht="15" customHeight="1" x14ac:dyDescent="0.25">
      <c r="A136" s="1" t="s">
        <v>66</v>
      </c>
      <c r="B136" s="13">
        <v>6</v>
      </c>
      <c r="C136" s="2">
        <f>E136/6</f>
        <v>76.333333333333329</v>
      </c>
      <c r="D136" s="2">
        <f>E136/2</f>
        <v>229</v>
      </c>
      <c r="E136" s="45">
        <v>458</v>
      </c>
      <c r="F136" s="135">
        <v>140490</v>
      </c>
      <c r="G136" s="138">
        <f>I136/B136</f>
        <v>81.666666666666671</v>
      </c>
      <c r="H136" s="2">
        <f>I136/2</f>
        <v>245</v>
      </c>
      <c r="I136" s="149">
        <v>490</v>
      </c>
      <c r="J136" s="65"/>
    </row>
    <row r="137" spans="1:10" s="64" customFormat="1" ht="15" customHeight="1" x14ac:dyDescent="0.25">
      <c r="A137" s="3" t="s">
        <v>67</v>
      </c>
      <c r="B137" s="14">
        <v>6</v>
      </c>
      <c r="C137" s="4">
        <f>E137/6</f>
        <v>86.666666666666671</v>
      </c>
      <c r="D137" s="4">
        <f>E137/2</f>
        <v>260</v>
      </c>
      <c r="E137" s="48">
        <v>520</v>
      </c>
      <c r="F137" s="136">
        <v>106120</v>
      </c>
      <c r="G137" s="143">
        <f t="shared" ref="G137:G139" si="56">I137/B137</f>
        <v>92.666666666666671</v>
      </c>
      <c r="H137" s="4">
        <f t="shared" ref="H137:H139" si="57">I137/2</f>
        <v>278</v>
      </c>
      <c r="I137" s="150">
        <v>556</v>
      </c>
      <c r="J137" s="65"/>
    </row>
    <row r="138" spans="1:10" s="64" customFormat="1" x14ac:dyDescent="0.25">
      <c r="A138" s="15" t="s">
        <v>68</v>
      </c>
      <c r="B138" s="16">
        <v>6</v>
      </c>
      <c r="C138" s="4">
        <f t="shared" ref="C138" si="58">E138/6</f>
        <v>112.66666666666667</v>
      </c>
      <c r="D138" s="4">
        <f t="shared" ref="D138" si="59">E138/2</f>
        <v>338</v>
      </c>
      <c r="E138" s="48">
        <v>676</v>
      </c>
      <c r="F138" s="136">
        <v>96710</v>
      </c>
      <c r="G138" s="143">
        <f t="shared" si="56"/>
        <v>120.33333333333333</v>
      </c>
      <c r="H138" s="4">
        <f t="shared" si="57"/>
        <v>361</v>
      </c>
      <c r="I138" s="150">
        <v>722</v>
      </c>
      <c r="J138" s="65"/>
    </row>
    <row r="139" spans="1:10" s="64" customFormat="1" ht="15.75" thickBot="1" x14ac:dyDescent="0.3">
      <c r="A139" s="15" t="s">
        <v>361</v>
      </c>
      <c r="B139" s="16">
        <v>6</v>
      </c>
      <c r="C139" s="4">
        <f t="shared" ref="C139" si="60">E139/6</f>
        <v>158.66666666666666</v>
      </c>
      <c r="D139" s="4">
        <f t="shared" ref="D139" si="61">E139/2</f>
        <v>476</v>
      </c>
      <c r="E139" s="48">
        <v>952</v>
      </c>
      <c r="F139" s="136">
        <v>103254</v>
      </c>
      <c r="G139" s="140">
        <f t="shared" si="56"/>
        <v>169.66666666666666</v>
      </c>
      <c r="H139" s="6">
        <f t="shared" si="57"/>
        <v>509</v>
      </c>
      <c r="I139" s="151">
        <v>1018</v>
      </c>
      <c r="J139" s="65"/>
    </row>
    <row r="140" spans="1:10" s="64" customFormat="1" ht="15.75" thickBot="1" x14ac:dyDescent="0.3">
      <c r="A140" s="260" t="s">
        <v>69</v>
      </c>
      <c r="B140" s="261"/>
      <c r="C140" s="261"/>
      <c r="D140" s="261"/>
      <c r="E140" s="261"/>
      <c r="F140" s="261"/>
      <c r="G140" s="262"/>
      <c r="H140" s="262"/>
      <c r="I140" s="263"/>
    </row>
    <row r="141" spans="1:10" s="64" customFormat="1" ht="15.75" customHeight="1" x14ac:dyDescent="0.25">
      <c r="A141" s="17" t="s">
        <v>70</v>
      </c>
      <c r="B141" s="10">
        <v>6</v>
      </c>
      <c r="C141" s="2">
        <f>E141/6</f>
        <v>19.333333333333332</v>
      </c>
      <c r="D141" s="2">
        <f>E141/2</f>
        <v>58</v>
      </c>
      <c r="E141" s="45">
        <v>116</v>
      </c>
      <c r="F141" s="128">
        <v>81690</v>
      </c>
      <c r="G141" s="138">
        <f>I141/B141</f>
        <v>20.666666666666668</v>
      </c>
      <c r="H141" s="2">
        <f>I141/2</f>
        <v>62</v>
      </c>
      <c r="I141" s="149">
        <v>124</v>
      </c>
      <c r="J141" s="65"/>
    </row>
    <row r="142" spans="1:10" s="64" customFormat="1" x14ac:dyDescent="0.25">
      <c r="A142" s="18" t="s">
        <v>71</v>
      </c>
      <c r="B142" s="11">
        <v>6</v>
      </c>
      <c r="C142" s="4">
        <f>E142/6</f>
        <v>35</v>
      </c>
      <c r="D142" s="4">
        <f>E142/2</f>
        <v>105</v>
      </c>
      <c r="E142" s="46">
        <v>210</v>
      </c>
      <c r="F142" s="129">
        <v>83335</v>
      </c>
      <c r="G142" s="143">
        <f t="shared" ref="G142:G153" si="62">I142/B142</f>
        <v>37.666666666666664</v>
      </c>
      <c r="H142" s="4">
        <f>I142/2</f>
        <v>113</v>
      </c>
      <c r="I142" s="150">
        <v>226</v>
      </c>
      <c r="J142" s="65"/>
    </row>
    <row r="143" spans="1:10" s="64" customFormat="1" x14ac:dyDescent="0.25">
      <c r="A143" s="3" t="s">
        <v>72</v>
      </c>
      <c r="B143" s="11">
        <v>12</v>
      </c>
      <c r="C143" s="4">
        <f t="shared" ref="C143:C148" si="63">E143/12</f>
        <v>44.916666666666664</v>
      </c>
      <c r="D143" s="4">
        <f t="shared" ref="D143:D148" si="64">E143/4</f>
        <v>134.75</v>
      </c>
      <c r="E143" s="46">
        <v>539</v>
      </c>
      <c r="F143" s="129">
        <v>70921</v>
      </c>
      <c r="G143" s="143">
        <f t="shared" si="62"/>
        <v>48</v>
      </c>
      <c r="H143" s="4">
        <f>I143/4</f>
        <v>144</v>
      </c>
      <c r="I143" s="150">
        <v>576</v>
      </c>
      <c r="J143" s="65"/>
    </row>
    <row r="144" spans="1:10" s="64" customFormat="1" x14ac:dyDescent="0.25">
      <c r="A144" s="3" t="s">
        <v>73</v>
      </c>
      <c r="B144" s="11">
        <v>12</v>
      </c>
      <c r="C144" s="4">
        <f t="shared" si="63"/>
        <v>64</v>
      </c>
      <c r="D144" s="4">
        <f t="shared" si="64"/>
        <v>192</v>
      </c>
      <c r="E144" s="111">
        <v>768</v>
      </c>
      <c r="F144" s="129">
        <v>70137</v>
      </c>
      <c r="G144" s="143">
        <f t="shared" si="62"/>
        <v>68.333333333333329</v>
      </c>
      <c r="H144" s="4">
        <f t="shared" ref="H144:H149" si="65">I144/4</f>
        <v>205</v>
      </c>
      <c r="I144" s="159">
        <v>820</v>
      </c>
      <c r="J144" s="65"/>
    </row>
    <row r="145" spans="1:10" s="64" customFormat="1" x14ac:dyDescent="0.25">
      <c r="A145" s="3" t="s">
        <v>74</v>
      </c>
      <c r="B145" s="11">
        <v>12</v>
      </c>
      <c r="C145" s="9">
        <f t="shared" si="63"/>
        <v>85</v>
      </c>
      <c r="D145" s="9">
        <f t="shared" si="64"/>
        <v>255</v>
      </c>
      <c r="E145" s="111">
        <v>1020</v>
      </c>
      <c r="F145" s="132">
        <v>68780</v>
      </c>
      <c r="G145" s="143">
        <f t="shared" si="62"/>
        <v>90.833333333333329</v>
      </c>
      <c r="H145" s="4">
        <f t="shared" si="65"/>
        <v>272.5</v>
      </c>
      <c r="I145" s="159">
        <v>1090</v>
      </c>
      <c r="J145" s="65"/>
    </row>
    <row r="146" spans="1:10" s="64" customFormat="1" x14ac:dyDescent="0.25">
      <c r="A146" s="3" t="s">
        <v>75</v>
      </c>
      <c r="B146" s="11">
        <v>12</v>
      </c>
      <c r="C146" s="9">
        <f t="shared" si="63"/>
        <v>110.33333333333333</v>
      </c>
      <c r="D146" s="9">
        <f t="shared" si="64"/>
        <v>331</v>
      </c>
      <c r="E146" s="111">
        <v>1324</v>
      </c>
      <c r="F146" s="132">
        <v>68780</v>
      </c>
      <c r="G146" s="143">
        <f t="shared" si="62"/>
        <v>118</v>
      </c>
      <c r="H146" s="4">
        <f t="shared" si="65"/>
        <v>354</v>
      </c>
      <c r="I146" s="159">
        <v>1416</v>
      </c>
      <c r="J146" s="65"/>
    </row>
    <row r="147" spans="1:10" s="64" customFormat="1" x14ac:dyDescent="0.25">
      <c r="A147" s="3" t="s">
        <v>207</v>
      </c>
      <c r="B147" s="11">
        <v>12</v>
      </c>
      <c r="C147" s="9">
        <f t="shared" si="63"/>
        <v>139.33333333333334</v>
      </c>
      <c r="D147" s="9">
        <f t="shared" si="64"/>
        <v>418</v>
      </c>
      <c r="E147" s="111">
        <v>1672</v>
      </c>
      <c r="F147" s="132">
        <v>69005</v>
      </c>
      <c r="G147" s="143">
        <f t="shared" si="62"/>
        <v>149.16666666666666</v>
      </c>
      <c r="H147" s="4">
        <f t="shared" si="65"/>
        <v>447.5</v>
      </c>
      <c r="I147" s="159">
        <v>1790</v>
      </c>
      <c r="J147" s="65"/>
    </row>
    <row r="148" spans="1:10" s="64" customFormat="1" x14ac:dyDescent="0.25">
      <c r="A148" s="3" t="s">
        <v>233</v>
      </c>
      <c r="B148" s="11">
        <v>12</v>
      </c>
      <c r="C148" s="9">
        <f t="shared" si="63"/>
        <v>175.16666666666666</v>
      </c>
      <c r="D148" s="9">
        <f t="shared" si="64"/>
        <v>525.5</v>
      </c>
      <c r="E148" s="111">
        <v>2102</v>
      </c>
      <c r="F148" s="132">
        <v>69603</v>
      </c>
      <c r="G148" s="143">
        <f t="shared" si="62"/>
        <v>187.5</v>
      </c>
      <c r="H148" s="4">
        <f t="shared" si="65"/>
        <v>562.5</v>
      </c>
      <c r="I148" s="159">
        <v>2250</v>
      </c>
      <c r="J148" s="65"/>
    </row>
    <row r="149" spans="1:10" s="64" customFormat="1" x14ac:dyDescent="0.25">
      <c r="A149" s="3" t="s">
        <v>234</v>
      </c>
      <c r="B149" s="11">
        <v>12</v>
      </c>
      <c r="C149" s="9">
        <f>E149/12</f>
        <v>273.66666666666669</v>
      </c>
      <c r="D149" s="9">
        <f>E149/4</f>
        <v>821</v>
      </c>
      <c r="E149" s="111">
        <v>3284</v>
      </c>
      <c r="F149" s="132">
        <v>69605</v>
      </c>
      <c r="G149" s="143">
        <f t="shared" si="62"/>
        <v>292.66666666666669</v>
      </c>
      <c r="H149" s="4">
        <f t="shared" si="65"/>
        <v>878</v>
      </c>
      <c r="I149" s="159">
        <v>3512</v>
      </c>
      <c r="J149" s="65"/>
    </row>
    <row r="150" spans="1:10" s="64" customFormat="1" x14ac:dyDescent="0.25">
      <c r="A150" s="3" t="s">
        <v>239</v>
      </c>
      <c r="B150" s="11">
        <v>50</v>
      </c>
      <c r="C150" s="9">
        <f>E150/50</f>
        <v>14</v>
      </c>
      <c r="D150" s="9"/>
      <c r="E150" s="111">
        <v>700</v>
      </c>
      <c r="F150" s="132"/>
      <c r="G150" s="143">
        <f t="shared" si="62"/>
        <v>15</v>
      </c>
      <c r="H150" s="4"/>
      <c r="I150" s="159">
        <v>750</v>
      </c>
    </row>
    <row r="151" spans="1:10" s="64" customFormat="1" x14ac:dyDescent="0.25">
      <c r="A151" s="3" t="s">
        <v>240</v>
      </c>
      <c r="B151" s="11">
        <v>50</v>
      </c>
      <c r="C151" s="9">
        <f t="shared" ref="C151" si="66">E151/50</f>
        <v>25</v>
      </c>
      <c r="D151" s="9"/>
      <c r="E151" s="111">
        <v>1250</v>
      </c>
      <c r="F151" s="132"/>
      <c r="G151" s="143">
        <f t="shared" si="62"/>
        <v>27</v>
      </c>
      <c r="H151" s="4"/>
      <c r="I151" s="159">
        <v>1350</v>
      </c>
    </row>
    <row r="152" spans="1:10" s="64" customFormat="1" x14ac:dyDescent="0.25">
      <c r="A152" s="3" t="s">
        <v>241</v>
      </c>
      <c r="B152" s="11">
        <v>50</v>
      </c>
      <c r="C152" s="9">
        <f>E152/50</f>
        <v>34</v>
      </c>
      <c r="D152" s="23"/>
      <c r="E152" s="81">
        <v>1700</v>
      </c>
      <c r="F152" s="129"/>
      <c r="G152" s="143">
        <f t="shared" si="62"/>
        <v>36</v>
      </c>
      <c r="H152" s="4"/>
      <c r="I152" s="150">
        <v>1800</v>
      </c>
    </row>
    <row r="153" spans="1:10" s="64" customFormat="1" ht="15.75" thickBot="1" x14ac:dyDescent="0.3">
      <c r="A153" s="5" t="s">
        <v>287</v>
      </c>
      <c r="B153" s="12">
        <v>50</v>
      </c>
      <c r="C153" s="38">
        <f>E153/50</f>
        <v>49.2</v>
      </c>
      <c r="D153" s="84"/>
      <c r="E153" s="83">
        <v>2460</v>
      </c>
      <c r="F153" s="130"/>
      <c r="G153" s="140">
        <f t="shared" si="62"/>
        <v>52</v>
      </c>
      <c r="H153" s="6"/>
      <c r="I153" s="151">
        <v>2600</v>
      </c>
    </row>
    <row r="154" spans="1:10" s="64" customFormat="1" ht="15.75" thickBot="1" x14ac:dyDescent="0.3">
      <c r="A154" s="260" t="s">
        <v>76</v>
      </c>
      <c r="B154" s="261"/>
      <c r="C154" s="261"/>
      <c r="D154" s="261"/>
      <c r="E154" s="261"/>
      <c r="F154" s="261"/>
      <c r="G154" s="262"/>
      <c r="H154" s="262"/>
      <c r="I154" s="263"/>
    </row>
    <row r="155" spans="1:10" s="64" customFormat="1" x14ac:dyDescent="0.25">
      <c r="A155" s="85" t="s">
        <v>235</v>
      </c>
      <c r="B155" s="86">
        <v>6</v>
      </c>
      <c r="C155" s="87">
        <f>E155/B155</f>
        <v>105.66666666666667</v>
      </c>
      <c r="D155" s="87">
        <f>E155/2</f>
        <v>317</v>
      </c>
      <c r="E155" s="88">
        <v>634</v>
      </c>
      <c r="F155" s="135">
        <v>86850</v>
      </c>
      <c r="G155" s="161">
        <f t="shared" ref="G155:G163" si="67">I155/B155</f>
        <v>113</v>
      </c>
      <c r="H155" s="87">
        <f>I155/2</f>
        <v>339</v>
      </c>
      <c r="I155" s="162">
        <v>678</v>
      </c>
    </row>
    <row r="156" spans="1:10" s="64" customFormat="1" x14ac:dyDescent="0.25">
      <c r="A156" s="3" t="s">
        <v>261</v>
      </c>
      <c r="B156" s="89">
        <v>6</v>
      </c>
      <c r="C156" s="90">
        <f>E156/6</f>
        <v>122</v>
      </c>
      <c r="D156" s="90">
        <f>E156/2</f>
        <v>366</v>
      </c>
      <c r="E156" s="51">
        <v>732</v>
      </c>
      <c r="F156" s="136">
        <v>101385</v>
      </c>
      <c r="G156" s="163">
        <f t="shared" si="67"/>
        <v>130.33333333333334</v>
      </c>
      <c r="H156" s="160">
        <f t="shared" ref="H156:H163" si="68">I156/2</f>
        <v>391</v>
      </c>
      <c r="I156" s="164">
        <v>782</v>
      </c>
    </row>
    <row r="157" spans="1:10" s="64" customFormat="1" x14ac:dyDescent="0.25">
      <c r="A157" s="3" t="s">
        <v>77</v>
      </c>
      <c r="B157" s="19">
        <v>6</v>
      </c>
      <c r="C157" s="14">
        <f>E157/6</f>
        <v>136.33333333333334</v>
      </c>
      <c r="D157" s="14">
        <f>E157/2</f>
        <v>409</v>
      </c>
      <c r="E157" s="56">
        <v>818</v>
      </c>
      <c r="F157" s="129">
        <v>90687</v>
      </c>
      <c r="G157" s="163">
        <f t="shared" si="67"/>
        <v>146</v>
      </c>
      <c r="H157" s="160">
        <f t="shared" si="68"/>
        <v>438</v>
      </c>
      <c r="I157" s="164">
        <v>876</v>
      </c>
    </row>
    <row r="158" spans="1:10" s="64" customFormat="1" x14ac:dyDescent="0.25">
      <c r="A158" s="91" t="s">
        <v>236</v>
      </c>
      <c r="B158" s="19">
        <v>6</v>
      </c>
      <c r="C158" s="14">
        <f>E158/6</f>
        <v>142.33333333333334</v>
      </c>
      <c r="D158" s="14">
        <f>E158/2</f>
        <v>427</v>
      </c>
      <c r="E158" s="56">
        <v>854</v>
      </c>
      <c r="F158" s="129">
        <v>88958</v>
      </c>
      <c r="G158" s="163">
        <f t="shared" si="67"/>
        <v>152.33333333333334</v>
      </c>
      <c r="H158" s="160">
        <f t="shared" si="68"/>
        <v>457</v>
      </c>
      <c r="I158" s="164">
        <v>914</v>
      </c>
    </row>
    <row r="159" spans="1:10" s="64" customFormat="1" x14ac:dyDescent="0.25">
      <c r="A159" s="3" t="s">
        <v>262</v>
      </c>
      <c r="B159" s="19">
        <v>6</v>
      </c>
      <c r="C159" s="4">
        <f t="shared" ref="C159" si="69">E159/6</f>
        <v>151.33333333333334</v>
      </c>
      <c r="D159" s="4">
        <f t="shared" ref="D159" si="70">E159/2</f>
        <v>454</v>
      </c>
      <c r="E159" s="57">
        <v>908</v>
      </c>
      <c r="F159" s="129">
        <v>94387</v>
      </c>
      <c r="G159" s="163">
        <f t="shared" si="67"/>
        <v>162</v>
      </c>
      <c r="H159" s="160">
        <f t="shared" si="68"/>
        <v>486</v>
      </c>
      <c r="I159" s="150">
        <v>972</v>
      </c>
    </row>
    <row r="160" spans="1:10" s="64" customFormat="1" x14ac:dyDescent="0.25">
      <c r="A160" s="3" t="s">
        <v>78</v>
      </c>
      <c r="B160" s="19">
        <v>6</v>
      </c>
      <c r="C160" s="4">
        <f t="shared" ref="C160" si="71">E160/6</f>
        <v>180</v>
      </c>
      <c r="D160" s="4">
        <f t="shared" ref="D160" si="72">E160/2</f>
        <v>540</v>
      </c>
      <c r="E160" s="57">
        <v>1080</v>
      </c>
      <c r="F160" s="129">
        <v>91370</v>
      </c>
      <c r="G160" s="163">
        <f t="shared" si="67"/>
        <v>192.66666666666666</v>
      </c>
      <c r="H160" s="160">
        <f t="shared" si="68"/>
        <v>578</v>
      </c>
      <c r="I160" s="150">
        <v>1156</v>
      </c>
    </row>
    <row r="161" spans="1:9" s="64" customFormat="1" x14ac:dyDescent="0.25">
      <c r="A161" s="122" t="s">
        <v>355</v>
      </c>
      <c r="B161" s="89">
        <v>6</v>
      </c>
      <c r="C161" s="90">
        <f>E161/B161</f>
        <v>152.16666666666666</v>
      </c>
      <c r="D161" s="90">
        <f>E161/2</f>
        <v>456.5</v>
      </c>
      <c r="E161" s="51">
        <v>913</v>
      </c>
      <c r="F161" s="136">
        <v>83000</v>
      </c>
      <c r="G161" s="163">
        <f t="shared" si="67"/>
        <v>163</v>
      </c>
      <c r="H161" s="160">
        <f t="shared" si="68"/>
        <v>489</v>
      </c>
      <c r="I161" s="164">
        <v>978</v>
      </c>
    </row>
    <row r="162" spans="1:9" s="64" customFormat="1" x14ac:dyDescent="0.25">
      <c r="A162" s="3" t="s">
        <v>300</v>
      </c>
      <c r="B162" s="19">
        <v>6</v>
      </c>
      <c r="C162" s="4">
        <f>E162/B162</f>
        <v>171</v>
      </c>
      <c r="D162" s="4">
        <f>E162/B162*3</f>
        <v>513</v>
      </c>
      <c r="E162" s="57">
        <v>1026</v>
      </c>
      <c r="F162" s="129">
        <v>90000</v>
      </c>
      <c r="G162" s="163">
        <f t="shared" si="67"/>
        <v>183</v>
      </c>
      <c r="H162" s="160">
        <f t="shared" si="68"/>
        <v>549</v>
      </c>
      <c r="I162" s="150">
        <v>1098</v>
      </c>
    </row>
    <row r="163" spans="1:9" s="64" customFormat="1" x14ac:dyDescent="0.25">
      <c r="A163" s="3" t="s">
        <v>79</v>
      </c>
      <c r="B163" s="19">
        <v>6</v>
      </c>
      <c r="C163" s="4">
        <f>E163/6</f>
        <v>218.66666666666666</v>
      </c>
      <c r="D163" s="4">
        <f>E163/2</f>
        <v>656</v>
      </c>
      <c r="E163" s="57">
        <v>1312</v>
      </c>
      <c r="F163" s="129">
        <v>64503</v>
      </c>
      <c r="G163" s="163">
        <f t="shared" si="67"/>
        <v>234</v>
      </c>
      <c r="H163" s="160">
        <f t="shared" si="68"/>
        <v>702</v>
      </c>
      <c r="I163" s="150">
        <v>1404</v>
      </c>
    </row>
    <row r="164" spans="1:9" s="64" customFormat="1" x14ac:dyDescent="0.25">
      <c r="A164" s="3" t="s">
        <v>284</v>
      </c>
      <c r="B164" s="19">
        <v>12</v>
      </c>
      <c r="C164" s="4">
        <f t="shared" ref="C164:C172" si="73">E164/B164</f>
        <v>251</v>
      </c>
      <c r="D164" s="4">
        <f>E164/4</f>
        <v>753</v>
      </c>
      <c r="E164" s="57">
        <v>3012</v>
      </c>
      <c r="F164" s="129">
        <v>88458</v>
      </c>
      <c r="G164" s="163">
        <v>268</v>
      </c>
      <c r="H164" s="160">
        <f>G164*3</f>
        <v>804</v>
      </c>
      <c r="I164" s="150">
        <f>G164*B164</f>
        <v>3216</v>
      </c>
    </row>
    <row r="165" spans="1:9" s="64" customFormat="1" x14ac:dyDescent="0.25">
      <c r="A165" s="91" t="s">
        <v>350</v>
      </c>
      <c r="B165" s="19">
        <v>6</v>
      </c>
      <c r="C165" s="14">
        <f>E165/6</f>
        <v>183.33333333333334</v>
      </c>
      <c r="D165" s="14">
        <f>E165/2</f>
        <v>550</v>
      </c>
      <c r="E165" s="56">
        <v>1100</v>
      </c>
      <c r="F165" s="129">
        <v>78571</v>
      </c>
      <c r="G165" s="163">
        <f>I165/B165</f>
        <v>196.33333333333334</v>
      </c>
      <c r="H165" s="160">
        <f>I165/2</f>
        <v>589</v>
      </c>
      <c r="I165" s="164">
        <v>1178</v>
      </c>
    </row>
    <row r="166" spans="1:9" s="64" customFormat="1" x14ac:dyDescent="0.25">
      <c r="A166" s="3" t="s">
        <v>80</v>
      </c>
      <c r="B166" s="19">
        <v>12</v>
      </c>
      <c r="C166" s="4">
        <f t="shared" si="73"/>
        <v>247</v>
      </c>
      <c r="D166" s="4">
        <f t="shared" ref="D166:D174" si="74">E166/4</f>
        <v>741</v>
      </c>
      <c r="E166" s="57">
        <v>2964</v>
      </c>
      <c r="F166" s="129">
        <v>76609</v>
      </c>
      <c r="G166" s="163">
        <v>264</v>
      </c>
      <c r="H166" s="160">
        <f t="shared" ref="H166:H172" si="75">G166*3</f>
        <v>792</v>
      </c>
      <c r="I166" s="150">
        <f>G166*B166</f>
        <v>3168</v>
      </c>
    </row>
    <row r="167" spans="1:9" s="64" customFormat="1" x14ac:dyDescent="0.25">
      <c r="A167" s="3" t="s">
        <v>81</v>
      </c>
      <c r="B167" s="19">
        <v>12</v>
      </c>
      <c r="C167" s="4">
        <v>277</v>
      </c>
      <c r="D167" s="4">
        <f>C167*3</f>
        <v>831</v>
      </c>
      <c r="E167" s="57">
        <f>C167*12</f>
        <v>3324</v>
      </c>
      <c r="F167" s="129">
        <v>72560</v>
      </c>
      <c r="G167" s="163">
        <v>296</v>
      </c>
      <c r="H167" s="160">
        <f t="shared" si="75"/>
        <v>888</v>
      </c>
      <c r="I167" s="150">
        <f t="shared" ref="I167:I175" si="76">G167*B167</f>
        <v>3552</v>
      </c>
    </row>
    <row r="168" spans="1:9" s="64" customFormat="1" x14ac:dyDescent="0.25">
      <c r="A168" s="3" t="s">
        <v>273</v>
      </c>
      <c r="B168" s="19">
        <v>12</v>
      </c>
      <c r="C168" s="4">
        <f t="shared" si="73"/>
        <v>304</v>
      </c>
      <c r="D168" s="4">
        <f>E168/4</f>
        <v>912</v>
      </c>
      <c r="E168" s="57">
        <v>3648</v>
      </c>
      <c r="F168" s="129">
        <v>76382</v>
      </c>
      <c r="G168" s="163">
        <v>325</v>
      </c>
      <c r="H168" s="160">
        <f t="shared" si="75"/>
        <v>975</v>
      </c>
      <c r="I168" s="150">
        <f t="shared" si="76"/>
        <v>3900</v>
      </c>
    </row>
    <row r="169" spans="1:9" s="64" customFormat="1" x14ac:dyDescent="0.25">
      <c r="A169" s="3" t="s">
        <v>82</v>
      </c>
      <c r="B169" s="19">
        <v>12</v>
      </c>
      <c r="C169" s="4">
        <f t="shared" si="73"/>
        <v>375</v>
      </c>
      <c r="D169" s="4">
        <f t="shared" si="74"/>
        <v>1125</v>
      </c>
      <c r="E169" s="57">
        <v>4500</v>
      </c>
      <c r="F169" s="129">
        <v>75440</v>
      </c>
      <c r="G169" s="163">
        <v>402</v>
      </c>
      <c r="H169" s="160">
        <f t="shared" si="75"/>
        <v>1206</v>
      </c>
      <c r="I169" s="150">
        <f t="shared" si="76"/>
        <v>4824</v>
      </c>
    </row>
    <row r="170" spans="1:9" s="64" customFormat="1" x14ac:dyDescent="0.25">
      <c r="A170" s="3" t="s">
        <v>83</v>
      </c>
      <c r="B170" s="19">
        <v>12</v>
      </c>
      <c r="C170" s="4">
        <v>420</v>
      </c>
      <c r="D170" s="4">
        <f>C170*3</f>
        <v>1260</v>
      </c>
      <c r="E170" s="57">
        <f>C170*12</f>
        <v>5040</v>
      </c>
      <c r="F170" s="129">
        <v>70786</v>
      </c>
      <c r="G170" s="163">
        <v>450</v>
      </c>
      <c r="H170" s="160">
        <f t="shared" si="75"/>
        <v>1350</v>
      </c>
      <c r="I170" s="150">
        <f t="shared" si="76"/>
        <v>5400</v>
      </c>
    </row>
    <row r="171" spans="1:9" s="64" customFormat="1" x14ac:dyDescent="0.25">
      <c r="A171" s="3" t="s">
        <v>231</v>
      </c>
      <c r="B171" s="19">
        <v>12</v>
      </c>
      <c r="C171" s="4">
        <f t="shared" si="73"/>
        <v>513</v>
      </c>
      <c r="D171" s="4">
        <f t="shared" si="74"/>
        <v>1539</v>
      </c>
      <c r="E171" s="57">
        <v>6156</v>
      </c>
      <c r="F171" s="129">
        <v>74231</v>
      </c>
      <c r="G171" s="163">
        <v>549</v>
      </c>
      <c r="H171" s="160">
        <f t="shared" si="75"/>
        <v>1647</v>
      </c>
      <c r="I171" s="150">
        <f t="shared" si="76"/>
        <v>6588</v>
      </c>
    </row>
    <row r="172" spans="1:9" s="64" customFormat="1" x14ac:dyDescent="0.25">
      <c r="A172" s="3" t="s">
        <v>288</v>
      </c>
      <c r="B172" s="19">
        <v>12</v>
      </c>
      <c r="C172" s="4">
        <f t="shared" si="73"/>
        <v>722</v>
      </c>
      <c r="D172" s="4">
        <f>C172*3</f>
        <v>2166</v>
      </c>
      <c r="E172" s="57">
        <v>8664</v>
      </c>
      <c r="F172" s="129">
        <v>86796</v>
      </c>
      <c r="G172" s="163">
        <v>772</v>
      </c>
      <c r="H172" s="160">
        <f t="shared" si="75"/>
        <v>2316</v>
      </c>
      <c r="I172" s="150">
        <f t="shared" si="76"/>
        <v>9264</v>
      </c>
    </row>
    <row r="173" spans="1:9" s="64" customFormat="1" x14ac:dyDescent="0.25">
      <c r="A173" s="3" t="s">
        <v>315</v>
      </c>
      <c r="B173" s="19">
        <v>12</v>
      </c>
      <c r="C173" s="4">
        <v>828</v>
      </c>
      <c r="D173" s="4">
        <f>C173*3</f>
        <v>2484</v>
      </c>
      <c r="E173" s="57">
        <f>C173*12</f>
        <v>9936</v>
      </c>
      <c r="F173" s="129">
        <v>85560</v>
      </c>
      <c r="G173" s="163">
        <v>885</v>
      </c>
      <c r="H173" s="160">
        <f t="shared" ref="H173:H175" si="77">G173*3</f>
        <v>2655</v>
      </c>
      <c r="I173" s="150">
        <f t="shared" si="76"/>
        <v>10620</v>
      </c>
    </row>
    <row r="174" spans="1:9" s="64" customFormat="1" x14ac:dyDescent="0.25">
      <c r="A174" s="3" t="s">
        <v>84</v>
      </c>
      <c r="B174" s="20">
        <v>12</v>
      </c>
      <c r="C174" s="9">
        <f>E174/12</f>
        <v>832</v>
      </c>
      <c r="D174" s="9">
        <f t="shared" si="74"/>
        <v>2496</v>
      </c>
      <c r="E174" s="57">
        <v>9984</v>
      </c>
      <c r="F174" s="132">
        <v>76115</v>
      </c>
      <c r="G174" s="163">
        <v>890</v>
      </c>
      <c r="H174" s="160">
        <f t="shared" si="77"/>
        <v>2670</v>
      </c>
      <c r="I174" s="150">
        <f t="shared" si="76"/>
        <v>10680</v>
      </c>
    </row>
    <row r="175" spans="1:9" s="64" customFormat="1" ht="15.75" thickBot="1" x14ac:dyDescent="0.3">
      <c r="A175" s="5" t="s">
        <v>245</v>
      </c>
      <c r="B175" s="54">
        <v>12</v>
      </c>
      <c r="C175" s="38">
        <v>1250</v>
      </c>
      <c r="D175" s="38">
        <f>C175*3</f>
        <v>3750</v>
      </c>
      <c r="E175" s="58">
        <f>C175*12</f>
        <v>15000</v>
      </c>
      <c r="F175" s="137">
        <v>79945</v>
      </c>
      <c r="G175" s="165">
        <v>1337</v>
      </c>
      <c r="H175" s="166">
        <f t="shared" si="77"/>
        <v>4011</v>
      </c>
      <c r="I175" s="151">
        <f t="shared" si="76"/>
        <v>16044</v>
      </c>
    </row>
    <row r="176" spans="1:9" s="64" customFormat="1" ht="15.75" thickBot="1" x14ac:dyDescent="0.3">
      <c r="A176" s="260" t="s">
        <v>90</v>
      </c>
      <c r="B176" s="261"/>
      <c r="C176" s="261"/>
      <c r="D176" s="261"/>
      <c r="E176" s="261"/>
      <c r="F176" s="261"/>
      <c r="G176" s="262"/>
      <c r="H176" s="262"/>
      <c r="I176" s="263"/>
    </row>
    <row r="177" spans="1:10" s="64" customFormat="1" ht="13.5" customHeight="1" x14ac:dyDescent="0.25">
      <c r="A177" s="7" t="s">
        <v>91</v>
      </c>
      <c r="B177" s="208" t="s">
        <v>92</v>
      </c>
      <c r="C177" s="8">
        <f>E177/105</f>
        <v>1.6190476190476191</v>
      </c>
      <c r="D177" s="8"/>
      <c r="E177" s="48">
        <v>170</v>
      </c>
      <c r="F177" s="68"/>
      <c r="G177" s="147"/>
      <c r="H177" s="147"/>
      <c r="I177" s="193"/>
    </row>
    <row r="178" spans="1:10" s="64" customFormat="1" ht="13.5" customHeight="1" x14ac:dyDescent="0.25">
      <c r="A178" s="3" t="s">
        <v>93</v>
      </c>
      <c r="B178" s="19" t="s">
        <v>94</v>
      </c>
      <c r="C178" s="4">
        <f>E178/75</f>
        <v>2.0266666666666668</v>
      </c>
      <c r="D178" s="4"/>
      <c r="E178" s="46">
        <v>152</v>
      </c>
      <c r="F178" s="67"/>
      <c r="G178" s="147"/>
      <c r="H178" s="147"/>
      <c r="I178" s="193"/>
    </row>
    <row r="179" spans="1:10" s="64" customFormat="1" ht="13.5" customHeight="1" x14ac:dyDescent="0.25">
      <c r="A179" s="3" t="s">
        <v>95</v>
      </c>
      <c r="B179" s="19" t="s">
        <v>96</v>
      </c>
      <c r="C179" s="4">
        <f>E179/40</f>
        <v>3.7</v>
      </c>
      <c r="D179" s="4"/>
      <c r="E179" s="46">
        <v>148</v>
      </c>
      <c r="F179" s="67"/>
      <c r="G179" s="147"/>
      <c r="H179" s="147"/>
      <c r="I179" s="193"/>
    </row>
    <row r="180" spans="1:10" s="64" customFormat="1" x14ac:dyDescent="0.25">
      <c r="A180" s="3" t="s">
        <v>97</v>
      </c>
      <c r="B180" s="19" t="s">
        <v>98</v>
      </c>
      <c r="C180" s="4">
        <f>E180/15</f>
        <v>9.0666666666666664</v>
      </c>
      <c r="D180" s="4"/>
      <c r="E180" s="46">
        <v>136</v>
      </c>
      <c r="F180" s="67"/>
      <c r="G180" s="147"/>
      <c r="H180" s="147"/>
      <c r="I180" s="193"/>
    </row>
    <row r="181" spans="1:10" s="64" customFormat="1" x14ac:dyDescent="0.25">
      <c r="A181" s="3" t="s">
        <v>99</v>
      </c>
      <c r="B181" s="19" t="s">
        <v>100</v>
      </c>
      <c r="C181" s="59">
        <f>E181/10</f>
        <v>13.2</v>
      </c>
      <c r="D181" s="4"/>
      <c r="E181" s="46">
        <v>132</v>
      </c>
      <c r="F181" s="67"/>
      <c r="G181" s="167"/>
      <c r="H181" s="167"/>
      <c r="I181" s="193"/>
    </row>
    <row r="182" spans="1:10" s="64" customFormat="1" x14ac:dyDescent="0.25">
      <c r="A182" s="3" t="s">
        <v>101</v>
      </c>
      <c r="B182" s="19" t="s">
        <v>102</v>
      </c>
      <c r="C182" s="4">
        <f>E182/6</f>
        <v>21.333333333333332</v>
      </c>
      <c r="D182" s="4"/>
      <c r="E182" s="46">
        <v>128</v>
      </c>
      <c r="F182" s="67"/>
      <c r="G182" s="147"/>
      <c r="H182" s="147"/>
      <c r="I182" s="193"/>
    </row>
    <row r="183" spans="1:10" s="64" customFormat="1" x14ac:dyDescent="0.25">
      <c r="A183" s="3" t="s">
        <v>103</v>
      </c>
      <c r="B183" s="19" t="s">
        <v>104</v>
      </c>
      <c r="C183" s="4">
        <f>E183/4.2</f>
        <v>27.619047619047617</v>
      </c>
      <c r="D183" s="4"/>
      <c r="E183" s="46">
        <v>116</v>
      </c>
      <c r="F183" s="67"/>
      <c r="G183" s="147"/>
      <c r="H183" s="147"/>
      <c r="I183" s="193"/>
    </row>
    <row r="184" spans="1:10" s="64" customFormat="1" ht="15.75" thickBot="1" x14ac:dyDescent="0.3">
      <c r="A184" s="117" t="s">
        <v>371</v>
      </c>
      <c r="B184" s="21" t="s">
        <v>353</v>
      </c>
      <c r="C184" s="6">
        <f>E184/4.2</f>
        <v>738.09523809523807</v>
      </c>
      <c r="D184" s="6"/>
      <c r="E184" s="47">
        <v>3100</v>
      </c>
      <c r="F184" s="69"/>
      <c r="G184" s="147"/>
      <c r="H184" s="147"/>
      <c r="I184" s="193"/>
    </row>
    <row r="185" spans="1:10" s="64" customFormat="1" ht="15.75" thickBot="1" x14ac:dyDescent="0.3">
      <c r="A185" s="274" t="s">
        <v>105</v>
      </c>
      <c r="B185" s="275"/>
      <c r="C185" s="275"/>
      <c r="D185" s="275"/>
      <c r="E185" s="275"/>
      <c r="F185" s="276"/>
      <c r="G185" s="209"/>
      <c r="H185" s="210"/>
      <c r="I185" s="211"/>
    </row>
    <row r="186" spans="1:10" s="64" customFormat="1" x14ac:dyDescent="0.25">
      <c r="A186" s="1" t="s">
        <v>106</v>
      </c>
      <c r="B186" s="2">
        <v>6</v>
      </c>
      <c r="C186" s="2">
        <f>E186/6</f>
        <v>63.666666666666664</v>
      </c>
      <c r="D186" s="2">
        <f>E186/2</f>
        <v>191</v>
      </c>
      <c r="E186" s="45">
        <v>382</v>
      </c>
      <c r="F186" s="128">
        <v>86621</v>
      </c>
      <c r="G186" s="138">
        <f>I186/B186</f>
        <v>68</v>
      </c>
      <c r="H186" s="2">
        <f>I186/2</f>
        <v>204</v>
      </c>
      <c r="I186" s="149">
        <v>408</v>
      </c>
      <c r="J186" s="65"/>
    </row>
    <row r="187" spans="1:10" s="64" customFormat="1" x14ac:dyDescent="0.25">
      <c r="A187" s="3" t="s">
        <v>107</v>
      </c>
      <c r="B187" s="4">
        <v>6</v>
      </c>
      <c r="C187" s="4">
        <f>E187/6</f>
        <v>55.333333333333336</v>
      </c>
      <c r="D187" s="4">
        <f>E187/2</f>
        <v>166</v>
      </c>
      <c r="E187" s="46">
        <v>332</v>
      </c>
      <c r="F187" s="129">
        <v>87599</v>
      </c>
      <c r="G187" s="143">
        <f t="shared" ref="G187:G193" si="78">I187/B187</f>
        <v>59.333333333333336</v>
      </c>
      <c r="H187" s="4">
        <f t="shared" ref="H187:H193" si="79">I187/2</f>
        <v>178</v>
      </c>
      <c r="I187" s="150">
        <v>356</v>
      </c>
      <c r="J187" s="65"/>
    </row>
    <row r="188" spans="1:10" s="64" customFormat="1" x14ac:dyDescent="0.25">
      <c r="A188" s="3" t="s">
        <v>108</v>
      </c>
      <c r="B188" s="4">
        <v>6</v>
      </c>
      <c r="C188" s="4">
        <f t="shared" ref="C188:C192" si="80">E188/6</f>
        <v>76.5</v>
      </c>
      <c r="D188" s="4">
        <f t="shared" ref="D188:D192" si="81">E188/2</f>
        <v>229.5</v>
      </c>
      <c r="E188" s="46">
        <v>459</v>
      </c>
      <c r="F188" s="129">
        <v>88781</v>
      </c>
      <c r="G188" s="143">
        <f t="shared" si="78"/>
        <v>81.666666666666671</v>
      </c>
      <c r="H188" s="4">
        <f t="shared" si="79"/>
        <v>245</v>
      </c>
      <c r="I188" s="150">
        <v>490</v>
      </c>
      <c r="J188" s="65"/>
    </row>
    <row r="189" spans="1:10" s="64" customFormat="1" ht="13.5" customHeight="1" x14ac:dyDescent="0.25">
      <c r="A189" s="3" t="s">
        <v>109</v>
      </c>
      <c r="B189" s="4">
        <v>6</v>
      </c>
      <c r="C189" s="4">
        <f t="shared" si="80"/>
        <v>105.33333333333333</v>
      </c>
      <c r="D189" s="4">
        <f t="shared" si="81"/>
        <v>316</v>
      </c>
      <c r="E189" s="46">
        <v>632</v>
      </c>
      <c r="F189" s="129">
        <v>83049</v>
      </c>
      <c r="G189" s="143">
        <f t="shared" si="78"/>
        <v>112.66666666666667</v>
      </c>
      <c r="H189" s="4">
        <f t="shared" si="79"/>
        <v>338</v>
      </c>
      <c r="I189" s="150">
        <v>676</v>
      </c>
      <c r="J189" s="65"/>
    </row>
    <row r="190" spans="1:10" s="64" customFormat="1" x14ac:dyDescent="0.25">
      <c r="A190" s="3" t="s">
        <v>110</v>
      </c>
      <c r="B190" s="4">
        <v>6</v>
      </c>
      <c r="C190" s="4">
        <f t="shared" si="80"/>
        <v>138.33333333333334</v>
      </c>
      <c r="D190" s="4">
        <f t="shared" si="81"/>
        <v>415</v>
      </c>
      <c r="E190" s="46">
        <v>830</v>
      </c>
      <c r="F190" s="129">
        <v>86100</v>
      </c>
      <c r="G190" s="143">
        <f t="shared" si="78"/>
        <v>148</v>
      </c>
      <c r="H190" s="4">
        <f t="shared" si="79"/>
        <v>444</v>
      </c>
      <c r="I190" s="150">
        <v>888</v>
      </c>
      <c r="J190" s="65"/>
    </row>
    <row r="191" spans="1:10" s="64" customFormat="1" x14ac:dyDescent="0.25">
      <c r="A191" s="3" t="s">
        <v>265</v>
      </c>
      <c r="B191" s="4">
        <v>6</v>
      </c>
      <c r="C191" s="4">
        <f t="shared" ref="C191" si="82">E191/6</f>
        <v>140.33333333333334</v>
      </c>
      <c r="D191" s="4">
        <f t="shared" ref="D191" si="83">E191/2</f>
        <v>421</v>
      </c>
      <c r="E191" s="46">
        <v>842</v>
      </c>
      <c r="F191" s="129">
        <v>87983</v>
      </c>
      <c r="G191" s="143">
        <f t="shared" si="78"/>
        <v>150</v>
      </c>
      <c r="H191" s="4">
        <f t="shared" si="79"/>
        <v>450</v>
      </c>
      <c r="I191" s="150">
        <v>900</v>
      </c>
      <c r="J191" s="65"/>
    </row>
    <row r="192" spans="1:10" s="64" customFormat="1" x14ac:dyDescent="0.25">
      <c r="A192" s="3" t="s">
        <v>111</v>
      </c>
      <c r="B192" s="9">
        <v>6</v>
      </c>
      <c r="C192" s="4">
        <f t="shared" si="80"/>
        <v>168</v>
      </c>
      <c r="D192" s="4">
        <f t="shared" si="81"/>
        <v>504</v>
      </c>
      <c r="E192" s="46">
        <v>1008</v>
      </c>
      <c r="F192" s="132">
        <v>84493</v>
      </c>
      <c r="G192" s="143">
        <f t="shared" si="78"/>
        <v>179.66666666666666</v>
      </c>
      <c r="H192" s="4">
        <f t="shared" si="79"/>
        <v>539</v>
      </c>
      <c r="I192" s="150">
        <v>1078</v>
      </c>
      <c r="J192" s="65"/>
    </row>
    <row r="193" spans="1:10" s="64" customFormat="1" ht="15.75" thickBot="1" x14ac:dyDescent="0.3">
      <c r="A193" s="3" t="s">
        <v>334</v>
      </c>
      <c r="B193" s="9">
        <v>6</v>
      </c>
      <c r="C193" s="4">
        <f t="shared" ref="C193" si="84">E193/6</f>
        <v>255</v>
      </c>
      <c r="D193" s="4">
        <f t="shared" ref="D193" si="85">E193/2</f>
        <v>765</v>
      </c>
      <c r="E193" s="46">
        <v>1530</v>
      </c>
      <c r="F193" s="132">
        <v>90106</v>
      </c>
      <c r="G193" s="140">
        <f t="shared" si="78"/>
        <v>273</v>
      </c>
      <c r="H193" s="6">
        <f t="shared" si="79"/>
        <v>819</v>
      </c>
      <c r="I193" s="151">
        <v>1638</v>
      </c>
      <c r="J193" s="65"/>
    </row>
    <row r="194" spans="1:10" s="64" customFormat="1" ht="15.75" thickBot="1" x14ac:dyDescent="0.3">
      <c r="A194" s="113" t="s">
        <v>112</v>
      </c>
      <c r="B194" s="183"/>
      <c r="C194" s="183" t="s">
        <v>113</v>
      </c>
      <c r="D194" s="185"/>
      <c r="E194" s="114" t="s">
        <v>114</v>
      </c>
      <c r="F194" s="115"/>
      <c r="G194" s="145" t="s">
        <v>113</v>
      </c>
      <c r="H194" s="145"/>
      <c r="I194" s="194" t="s">
        <v>114</v>
      </c>
    </row>
    <row r="195" spans="1:10" s="64" customFormat="1" x14ac:dyDescent="0.25">
      <c r="A195" s="3" t="s">
        <v>356</v>
      </c>
      <c r="B195" s="19" t="s">
        <v>115</v>
      </c>
      <c r="C195" s="22">
        <f>E195/3.125</f>
        <v>368</v>
      </c>
      <c r="D195" s="22"/>
      <c r="E195" s="46">
        <v>1150</v>
      </c>
      <c r="F195" s="67">
        <v>90125</v>
      </c>
      <c r="G195" s="168">
        <f>1230/3.125</f>
        <v>393.6</v>
      </c>
      <c r="H195" s="169"/>
      <c r="I195" s="149">
        <v>1230</v>
      </c>
      <c r="J195" s="65"/>
    </row>
    <row r="196" spans="1:10" s="64" customFormat="1" x14ac:dyDescent="0.25">
      <c r="A196" s="3" t="s">
        <v>116</v>
      </c>
      <c r="B196" s="19" t="s">
        <v>115</v>
      </c>
      <c r="C196" s="22">
        <f>E196/3.125</f>
        <v>696</v>
      </c>
      <c r="D196" s="22"/>
      <c r="E196" s="46">
        <v>2175</v>
      </c>
      <c r="F196" s="67">
        <v>87385</v>
      </c>
      <c r="G196" s="170">
        <f>2328/3.125</f>
        <v>744.96</v>
      </c>
      <c r="H196" s="22"/>
      <c r="I196" s="150">
        <v>2328</v>
      </c>
      <c r="J196" s="65"/>
    </row>
    <row r="197" spans="1:10" s="64" customFormat="1" x14ac:dyDescent="0.25">
      <c r="A197" s="3" t="s">
        <v>117</v>
      </c>
      <c r="B197" s="19" t="s">
        <v>115</v>
      </c>
      <c r="C197" s="22">
        <f t="shared" ref="C197:C203" si="86">E197/3.125</f>
        <v>892.8</v>
      </c>
      <c r="D197" s="22"/>
      <c r="E197" s="46">
        <v>2790</v>
      </c>
      <c r="F197" s="67">
        <v>93593</v>
      </c>
      <c r="G197" s="170">
        <f>I197/3.125</f>
        <v>955.2</v>
      </c>
      <c r="H197" s="22"/>
      <c r="I197" s="150">
        <v>2985</v>
      </c>
      <c r="J197" s="65"/>
    </row>
    <row r="198" spans="1:10" s="64" customFormat="1" x14ac:dyDescent="0.25">
      <c r="A198" s="3" t="s">
        <v>118</v>
      </c>
      <c r="B198" s="19" t="s">
        <v>115</v>
      </c>
      <c r="C198" s="22">
        <f t="shared" si="86"/>
        <v>1033.5999999999999</v>
      </c>
      <c r="D198" s="22"/>
      <c r="E198" s="46">
        <v>3230</v>
      </c>
      <c r="F198" s="67">
        <v>86295</v>
      </c>
      <c r="G198" s="170">
        <f>I198/3.125</f>
        <v>1105.92</v>
      </c>
      <c r="H198" s="22"/>
      <c r="I198" s="150">
        <v>3456</v>
      </c>
      <c r="J198" s="65"/>
    </row>
    <row r="199" spans="1:10" s="64" customFormat="1" x14ac:dyDescent="0.25">
      <c r="A199" s="3" t="s">
        <v>119</v>
      </c>
      <c r="B199" s="19" t="s">
        <v>297</v>
      </c>
      <c r="C199" s="22">
        <f>E199/2</f>
        <v>1264</v>
      </c>
      <c r="D199" s="22"/>
      <c r="E199" s="46">
        <v>2528</v>
      </c>
      <c r="F199" s="67">
        <v>78339</v>
      </c>
      <c r="G199" s="170">
        <f>I199/2</f>
        <v>1352</v>
      </c>
      <c r="H199" s="22"/>
      <c r="I199" s="150">
        <v>2704</v>
      </c>
      <c r="J199" s="65"/>
    </row>
    <row r="200" spans="1:10" s="64" customFormat="1" x14ac:dyDescent="0.25">
      <c r="A200" s="3" t="s">
        <v>119</v>
      </c>
      <c r="B200" s="19" t="s">
        <v>115</v>
      </c>
      <c r="C200" s="22">
        <f t="shared" si="86"/>
        <v>1344</v>
      </c>
      <c r="D200" s="22"/>
      <c r="E200" s="46">
        <v>4200</v>
      </c>
      <c r="F200" s="67">
        <v>82208</v>
      </c>
      <c r="G200" s="170">
        <f>I200/3.125</f>
        <v>1438.08</v>
      </c>
      <c r="H200" s="22"/>
      <c r="I200" s="150">
        <v>4494</v>
      </c>
      <c r="J200" s="65"/>
    </row>
    <row r="201" spans="1:10" s="64" customFormat="1" x14ac:dyDescent="0.25">
      <c r="A201" s="3" t="s">
        <v>120</v>
      </c>
      <c r="B201" s="19" t="s">
        <v>115</v>
      </c>
      <c r="C201" s="22">
        <f t="shared" si="86"/>
        <v>1536</v>
      </c>
      <c r="D201" s="22"/>
      <c r="E201" s="46">
        <v>4800</v>
      </c>
      <c r="F201" s="67">
        <v>75900</v>
      </c>
      <c r="G201" s="170">
        <f>I201/3.125</f>
        <v>1643.52</v>
      </c>
      <c r="H201" s="22"/>
      <c r="I201" s="150">
        <v>5136</v>
      </c>
      <c r="J201" s="65"/>
    </row>
    <row r="202" spans="1:10" s="64" customFormat="1" x14ac:dyDescent="0.25">
      <c r="A202" s="3" t="s">
        <v>121</v>
      </c>
      <c r="B202" s="19" t="s">
        <v>297</v>
      </c>
      <c r="C202" s="22">
        <f>E202/2</f>
        <v>1972</v>
      </c>
      <c r="D202" s="22"/>
      <c r="E202" s="46">
        <v>3944</v>
      </c>
      <c r="F202" s="67">
        <v>83084</v>
      </c>
      <c r="G202" s="170">
        <f>I202/2</f>
        <v>2110</v>
      </c>
      <c r="H202" s="22"/>
      <c r="I202" s="150">
        <v>4220</v>
      </c>
      <c r="J202" s="65"/>
    </row>
    <row r="203" spans="1:10" s="64" customFormat="1" x14ac:dyDescent="0.25">
      <c r="A203" s="3" t="s">
        <v>121</v>
      </c>
      <c r="B203" s="19" t="s">
        <v>115</v>
      </c>
      <c r="C203" s="22">
        <f t="shared" si="86"/>
        <v>1864.96</v>
      </c>
      <c r="D203" s="22"/>
      <c r="E203" s="46">
        <v>5828</v>
      </c>
      <c r="F203" s="67">
        <v>76927</v>
      </c>
      <c r="G203" s="170">
        <f>I203/3.125</f>
        <v>1995.52</v>
      </c>
      <c r="H203" s="22"/>
      <c r="I203" s="150">
        <v>6236</v>
      </c>
      <c r="J203" s="65"/>
    </row>
    <row r="204" spans="1:10" s="64" customFormat="1" x14ac:dyDescent="0.25">
      <c r="A204" s="3" t="s">
        <v>121</v>
      </c>
      <c r="B204" s="19" t="s">
        <v>271</v>
      </c>
      <c r="C204" s="22">
        <f>E204/9</f>
        <v>1920</v>
      </c>
      <c r="D204" s="22"/>
      <c r="E204" s="46">
        <v>17280</v>
      </c>
      <c r="F204" s="67">
        <v>80872</v>
      </c>
      <c r="G204" s="170">
        <v>2095</v>
      </c>
      <c r="H204" s="22"/>
      <c r="I204" s="150">
        <f>G204*9</f>
        <v>18855</v>
      </c>
      <c r="J204" s="65"/>
    </row>
    <row r="205" spans="1:10" s="64" customFormat="1" x14ac:dyDescent="0.25">
      <c r="A205" s="3" t="s">
        <v>342</v>
      </c>
      <c r="B205" s="19" t="s">
        <v>343</v>
      </c>
      <c r="C205" s="22">
        <f>E205/3.125</f>
        <v>2063.36</v>
      </c>
      <c r="D205" s="22"/>
      <c r="E205" s="46">
        <v>6448</v>
      </c>
      <c r="F205" s="67">
        <v>83361</v>
      </c>
      <c r="G205" s="170">
        <f>I205/3.125</f>
        <v>2208</v>
      </c>
      <c r="H205" s="22"/>
      <c r="I205" s="150">
        <v>6900</v>
      </c>
      <c r="J205" s="65"/>
    </row>
    <row r="206" spans="1:10" s="64" customFormat="1" x14ac:dyDescent="0.25">
      <c r="A206" s="3" t="s">
        <v>122</v>
      </c>
      <c r="B206" s="20" t="s">
        <v>197</v>
      </c>
      <c r="C206" s="24">
        <v>2426</v>
      </c>
      <c r="D206" s="24"/>
      <c r="E206" s="46">
        <f>C206*9</f>
        <v>21834</v>
      </c>
      <c r="F206" s="70">
        <v>75585</v>
      </c>
      <c r="G206" s="146">
        <v>2645</v>
      </c>
      <c r="H206" s="24"/>
      <c r="I206" s="150">
        <f>G206*9</f>
        <v>23805</v>
      </c>
      <c r="J206" s="65"/>
    </row>
    <row r="207" spans="1:10" s="64" customFormat="1" ht="14.25" customHeight="1" x14ac:dyDescent="0.25">
      <c r="A207" s="3" t="s">
        <v>360</v>
      </c>
      <c r="B207" s="20" t="s">
        <v>197</v>
      </c>
      <c r="C207" s="24">
        <v>2624</v>
      </c>
      <c r="D207" s="24"/>
      <c r="E207" s="46">
        <f>C207*9</f>
        <v>23616</v>
      </c>
      <c r="F207" s="70">
        <v>79650</v>
      </c>
      <c r="G207" s="146">
        <v>2808</v>
      </c>
      <c r="H207" s="24"/>
      <c r="I207" s="150">
        <f>G207*9</f>
        <v>25272</v>
      </c>
      <c r="J207" s="65"/>
    </row>
    <row r="208" spans="1:10" s="64" customFormat="1" x14ac:dyDescent="0.25">
      <c r="A208" s="3" t="s">
        <v>268</v>
      </c>
      <c r="B208" s="20" t="s">
        <v>269</v>
      </c>
      <c r="C208" s="24">
        <f>E208/2.5</f>
        <v>1856</v>
      </c>
      <c r="D208" s="24"/>
      <c r="E208" s="46">
        <v>4640</v>
      </c>
      <c r="F208" s="70"/>
      <c r="G208" s="146">
        <f>I208/2.5</f>
        <v>1985.6</v>
      </c>
      <c r="H208" s="24"/>
      <c r="I208" s="150">
        <v>4964</v>
      </c>
      <c r="J208" s="65"/>
    </row>
    <row r="209" spans="1:10" s="64" customFormat="1" x14ac:dyDescent="0.25">
      <c r="A209" s="3" t="s">
        <v>268</v>
      </c>
      <c r="B209" s="20" t="s">
        <v>277</v>
      </c>
      <c r="C209" s="24">
        <f>E209/3.6</f>
        <v>1851</v>
      </c>
      <c r="D209" s="24"/>
      <c r="E209" s="46">
        <v>6663.6</v>
      </c>
      <c r="F209" s="70"/>
      <c r="G209" s="146">
        <v>1980</v>
      </c>
      <c r="H209" s="24"/>
      <c r="I209" s="150">
        <f>G209*1.5*2.4</f>
        <v>7128</v>
      </c>
      <c r="J209" s="65"/>
    </row>
    <row r="210" spans="1:10" s="64" customFormat="1" x14ac:dyDescent="0.25">
      <c r="A210" s="3" t="s">
        <v>316</v>
      </c>
      <c r="B210" s="20" t="s">
        <v>317</v>
      </c>
      <c r="C210" s="24">
        <f>E210/1.2/2.4</f>
        <v>1792.3611111111113</v>
      </c>
      <c r="D210" s="24"/>
      <c r="E210" s="46">
        <v>5162</v>
      </c>
      <c r="F210" s="70">
        <v>91347</v>
      </c>
      <c r="G210" s="146">
        <f>I210/1.2/2.4</f>
        <v>1918.0555555555559</v>
      </c>
      <c r="H210" s="24"/>
      <c r="I210" s="150">
        <v>5524</v>
      </c>
      <c r="J210" s="65"/>
    </row>
    <row r="211" spans="1:10" s="64" customFormat="1" x14ac:dyDescent="0.25">
      <c r="A211" s="3" t="s">
        <v>323</v>
      </c>
      <c r="B211" s="20" t="s">
        <v>365</v>
      </c>
      <c r="C211" s="24">
        <f>E211/1.2/3.1</f>
        <v>1362.0000000000002</v>
      </c>
      <c r="D211" s="24"/>
      <c r="E211" s="46">
        <v>5066.6400000000003</v>
      </c>
      <c r="F211" s="70">
        <v>87055</v>
      </c>
      <c r="G211" s="146">
        <v>1458</v>
      </c>
      <c r="H211" s="24"/>
      <c r="I211" s="150">
        <f>G211*1.2*3.1</f>
        <v>5423.76</v>
      </c>
      <c r="J211" s="65"/>
    </row>
    <row r="212" spans="1:10" s="64" customFormat="1" x14ac:dyDescent="0.25">
      <c r="A212" s="3" t="s">
        <v>323</v>
      </c>
      <c r="B212" s="20" t="s">
        <v>292</v>
      </c>
      <c r="C212" s="24">
        <v>1376</v>
      </c>
      <c r="D212" s="24"/>
      <c r="E212" s="46">
        <f>C212*3.6</f>
        <v>4953.6000000000004</v>
      </c>
      <c r="F212" s="70">
        <v>87257</v>
      </c>
      <c r="G212" s="146">
        <v>1472</v>
      </c>
      <c r="H212" s="24"/>
      <c r="I212" s="150">
        <f>G212*3.6</f>
        <v>5299.2</v>
      </c>
      <c r="J212" s="65"/>
    </row>
    <row r="213" spans="1:10" s="64" customFormat="1" x14ac:dyDescent="0.25">
      <c r="A213" s="3" t="s">
        <v>358</v>
      </c>
      <c r="B213" s="20" t="s">
        <v>197</v>
      </c>
      <c r="C213" s="24">
        <f>E213/9</f>
        <v>2594.2222222222222</v>
      </c>
      <c r="D213" s="24"/>
      <c r="E213" s="46">
        <v>23348</v>
      </c>
      <c r="F213" s="70">
        <v>80510</v>
      </c>
      <c r="G213" s="146">
        <f>I213/9</f>
        <v>2775.7777777777778</v>
      </c>
      <c r="H213" s="24"/>
      <c r="I213" s="150">
        <v>24982</v>
      </c>
      <c r="J213" s="65"/>
    </row>
    <row r="214" spans="1:10" s="64" customFormat="1" x14ac:dyDescent="0.25">
      <c r="A214" s="3" t="s">
        <v>123</v>
      </c>
      <c r="B214" s="20" t="s">
        <v>197</v>
      </c>
      <c r="C214" s="24">
        <v>2986</v>
      </c>
      <c r="D214" s="24"/>
      <c r="E214" s="46">
        <f>C214*9</f>
        <v>26874</v>
      </c>
      <c r="F214" s="70">
        <v>74594</v>
      </c>
      <c r="G214" s="146">
        <v>3255</v>
      </c>
      <c r="H214" s="24"/>
      <c r="I214" s="150">
        <f>G214*9</f>
        <v>29295</v>
      </c>
      <c r="J214" s="65"/>
    </row>
    <row r="215" spans="1:10" s="64" customFormat="1" x14ac:dyDescent="0.25">
      <c r="A215" s="3" t="s">
        <v>270</v>
      </c>
      <c r="B215" s="20" t="s">
        <v>357</v>
      </c>
      <c r="C215" s="24">
        <f>E215/2.3/1.2</f>
        <v>2093.840579710145</v>
      </c>
      <c r="D215" s="24"/>
      <c r="E215" s="46">
        <v>5779</v>
      </c>
      <c r="F215" s="70"/>
      <c r="G215" s="146">
        <f>I215/1.2/2.3</f>
        <v>2240.579710144928</v>
      </c>
      <c r="H215" s="24"/>
      <c r="I215" s="150">
        <v>6184</v>
      </c>
      <c r="J215" s="65"/>
    </row>
    <row r="216" spans="1:10" s="64" customFormat="1" x14ac:dyDescent="0.25">
      <c r="A216" s="3" t="s">
        <v>270</v>
      </c>
      <c r="B216" s="20" t="s">
        <v>278</v>
      </c>
      <c r="C216" s="24">
        <f>E216/2.3</f>
        <v>2591.304347826087</v>
      </c>
      <c r="D216" s="24"/>
      <c r="E216" s="46">
        <v>5960</v>
      </c>
      <c r="F216" s="70"/>
      <c r="G216" s="146">
        <f>I216/2.3</f>
        <v>2772.1739130434785</v>
      </c>
      <c r="H216" s="24"/>
      <c r="I216" s="150">
        <v>6376</v>
      </c>
      <c r="J216" s="65"/>
    </row>
    <row r="217" spans="1:10" s="64" customFormat="1" x14ac:dyDescent="0.25">
      <c r="A217" s="3" t="s">
        <v>325</v>
      </c>
      <c r="B217" s="20" t="s">
        <v>328</v>
      </c>
      <c r="C217" s="24">
        <f>E217/2.88</f>
        <v>2082.6388888888891</v>
      </c>
      <c r="D217" s="24"/>
      <c r="E217" s="46">
        <v>5998</v>
      </c>
      <c r="F217" s="70"/>
      <c r="G217" s="146">
        <f>I217/1.2/2.4</f>
        <v>2228.4722222222226</v>
      </c>
      <c r="H217" s="24"/>
      <c r="I217" s="150">
        <v>6418</v>
      </c>
      <c r="J217" s="65"/>
    </row>
    <row r="218" spans="1:10" s="64" customFormat="1" x14ac:dyDescent="0.25">
      <c r="A218" s="3" t="s">
        <v>324</v>
      </c>
      <c r="B218" s="20" t="s">
        <v>293</v>
      </c>
      <c r="C218" s="24">
        <f>E218/2.88</f>
        <v>2065.9722222222222</v>
      </c>
      <c r="D218" s="24"/>
      <c r="E218" s="118">
        <v>5950</v>
      </c>
      <c r="F218" s="70">
        <v>91398</v>
      </c>
      <c r="G218" s="146">
        <f>I218/1.2/2.4</f>
        <v>2210.416666666667</v>
      </c>
      <c r="H218" s="24"/>
      <c r="I218" s="155">
        <v>6366</v>
      </c>
      <c r="J218" s="65"/>
    </row>
    <row r="219" spans="1:10" s="64" customFormat="1" x14ac:dyDescent="0.25">
      <c r="A219" s="3" t="s">
        <v>324</v>
      </c>
      <c r="B219" s="20" t="s">
        <v>339</v>
      </c>
      <c r="C219" s="24">
        <f>E219/2.88</f>
        <v>1875</v>
      </c>
      <c r="D219" s="24"/>
      <c r="E219" s="46">
        <v>5400</v>
      </c>
      <c r="F219" s="70">
        <v>86125</v>
      </c>
      <c r="G219" s="146">
        <f>I219/1.2/2.5</f>
        <v>1926</v>
      </c>
      <c r="H219" s="24"/>
      <c r="I219" s="150">
        <v>5778</v>
      </c>
      <c r="J219" s="65"/>
    </row>
    <row r="220" spans="1:10" s="64" customFormat="1" ht="15" customHeight="1" x14ac:dyDescent="0.25">
      <c r="A220" s="15" t="s">
        <v>124</v>
      </c>
      <c r="B220" s="40" t="s">
        <v>197</v>
      </c>
      <c r="C220" s="41">
        <v>3612</v>
      </c>
      <c r="D220" s="41"/>
      <c r="E220" s="49">
        <f>C220*9</f>
        <v>32508</v>
      </c>
      <c r="F220" s="72">
        <v>75842</v>
      </c>
      <c r="G220" s="171">
        <v>3940</v>
      </c>
      <c r="H220" s="41"/>
      <c r="I220" s="154">
        <f t="shared" ref="I220:I226" si="87">G220*9</f>
        <v>35460</v>
      </c>
    </row>
    <row r="221" spans="1:10" s="64" customFormat="1" ht="14.25" customHeight="1" x14ac:dyDescent="0.25">
      <c r="A221" s="15" t="s">
        <v>246</v>
      </c>
      <c r="B221" s="40" t="s">
        <v>197</v>
      </c>
      <c r="C221" s="41">
        <v>4503</v>
      </c>
      <c r="D221" s="41"/>
      <c r="E221" s="49">
        <f>C221*9</f>
        <v>40527</v>
      </c>
      <c r="F221" s="72">
        <f>1/0.56473*E221</f>
        <v>71763.497600623305</v>
      </c>
      <c r="G221" s="171">
        <v>4818</v>
      </c>
      <c r="H221" s="41"/>
      <c r="I221" s="154">
        <f t="shared" si="87"/>
        <v>43362</v>
      </c>
    </row>
    <row r="222" spans="1:10" s="64" customFormat="1" x14ac:dyDescent="0.25">
      <c r="A222" s="15" t="s">
        <v>247</v>
      </c>
      <c r="B222" s="40" t="s">
        <v>197</v>
      </c>
      <c r="C222" s="41">
        <f t="shared" ref="C222:C224" si="88">E222/9</f>
        <v>5892</v>
      </c>
      <c r="D222" s="41"/>
      <c r="E222" s="49">
        <v>53028</v>
      </c>
      <c r="F222" s="72">
        <v>74155</v>
      </c>
      <c r="G222" s="171">
        <v>6305</v>
      </c>
      <c r="H222" s="41"/>
      <c r="I222" s="154">
        <f t="shared" si="87"/>
        <v>56745</v>
      </c>
    </row>
    <row r="223" spans="1:10" s="64" customFormat="1" x14ac:dyDescent="0.25">
      <c r="A223" s="15" t="s">
        <v>294</v>
      </c>
      <c r="B223" s="40" t="s">
        <v>197</v>
      </c>
      <c r="C223" s="41">
        <v>7146</v>
      </c>
      <c r="D223" s="41"/>
      <c r="E223" s="49">
        <f>C223*9</f>
        <v>64314</v>
      </c>
      <c r="F223" s="72">
        <v>74964</v>
      </c>
      <c r="G223" s="171">
        <v>7646</v>
      </c>
      <c r="H223" s="41"/>
      <c r="I223" s="154">
        <f t="shared" si="87"/>
        <v>68814</v>
      </c>
    </row>
    <row r="224" spans="1:10" s="64" customFormat="1" ht="15" customHeight="1" x14ac:dyDescent="0.25">
      <c r="A224" s="15" t="s">
        <v>259</v>
      </c>
      <c r="B224" s="40" t="s">
        <v>197</v>
      </c>
      <c r="C224" s="41">
        <f t="shared" si="88"/>
        <v>8286</v>
      </c>
      <c r="D224" s="41"/>
      <c r="E224" s="49">
        <v>74574</v>
      </c>
      <c r="F224" s="72">
        <v>75097</v>
      </c>
      <c r="G224" s="171">
        <v>8866</v>
      </c>
      <c r="H224" s="41"/>
      <c r="I224" s="154">
        <f t="shared" si="87"/>
        <v>79794</v>
      </c>
    </row>
    <row r="225" spans="1:9" s="64" customFormat="1" ht="15" customHeight="1" x14ac:dyDescent="0.25">
      <c r="A225" s="15" t="s">
        <v>248</v>
      </c>
      <c r="B225" s="40" t="s">
        <v>197</v>
      </c>
      <c r="C225" s="41">
        <v>9392</v>
      </c>
      <c r="D225" s="41"/>
      <c r="E225" s="49">
        <f>C225*9</f>
        <v>84528</v>
      </c>
      <c r="F225" s="72">
        <v>74495</v>
      </c>
      <c r="G225" s="171">
        <v>10050</v>
      </c>
      <c r="H225" s="41"/>
      <c r="I225" s="154">
        <f t="shared" si="87"/>
        <v>90450</v>
      </c>
    </row>
    <row r="226" spans="1:9" s="64" customFormat="1" ht="14.25" customHeight="1" thickBot="1" x14ac:dyDescent="0.3">
      <c r="A226" s="15" t="s">
        <v>272</v>
      </c>
      <c r="B226" s="40" t="s">
        <v>197</v>
      </c>
      <c r="C226" s="41">
        <v>11916</v>
      </c>
      <c r="D226" s="41"/>
      <c r="E226" s="49">
        <f>C226*9</f>
        <v>107244</v>
      </c>
      <c r="F226" s="72">
        <v>75330</v>
      </c>
      <c r="G226" s="172">
        <v>12750</v>
      </c>
      <c r="H226" s="173"/>
      <c r="I226" s="151">
        <f t="shared" si="87"/>
        <v>114750</v>
      </c>
    </row>
    <row r="227" spans="1:9" s="64" customFormat="1" ht="14.25" customHeight="1" thickBot="1" x14ac:dyDescent="0.3">
      <c r="A227" s="260" t="s">
        <v>85</v>
      </c>
      <c r="B227" s="261"/>
      <c r="C227" s="261"/>
      <c r="D227" s="261"/>
      <c r="E227" s="261"/>
      <c r="F227" s="261"/>
      <c r="G227" s="262"/>
      <c r="H227" s="262"/>
      <c r="I227" s="263"/>
    </row>
    <row r="228" spans="1:9" s="64" customFormat="1" ht="14.25" customHeight="1" x14ac:dyDescent="0.25">
      <c r="A228" s="7" t="s">
        <v>338</v>
      </c>
      <c r="B228" s="119">
        <v>12</v>
      </c>
      <c r="C228" s="120">
        <f>E228/12</f>
        <v>590</v>
      </c>
      <c r="D228" s="120">
        <f>E228/4</f>
        <v>1770</v>
      </c>
      <c r="E228" s="121">
        <v>7080</v>
      </c>
      <c r="F228" s="67">
        <v>121900</v>
      </c>
      <c r="G228" s="174">
        <v>644</v>
      </c>
      <c r="H228" s="175">
        <f>G228*3</f>
        <v>1932</v>
      </c>
      <c r="I228" s="176">
        <f>G228*B228</f>
        <v>7728</v>
      </c>
    </row>
    <row r="229" spans="1:9" s="64" customFormat="1" ht="14.25" customHeight="1" x14ac:dyDescent="0.25">
      <c r="A229" s="3" t="s">
        <v>291</v>
      </c>
      <c r="B229" s="19">
        <v>12</v>
      </c>
      <c r="C229" s="4">
        <v>716</v>
      </c>
      <c r="D229" s="4">
        <f>C229*3</f>
        <v>2148</v>
      </c>
      <c r="E229" s="46">
        <f>C229*12</f>
        <v>8592</v>
      </c>
      <c r="F229" s="67">
        <v>117811</v>
      </c>
      <c r="G229" s="143">
        <v>780</v>
      </c>
      <c r="H229" s="148">
        <f t="shared" ref="H229:H238" si="89">G229*3</f>
        <v>2340</v>
      </c>
      <c r="I229" s="177">
        <f t="shared" ref="I229:I238" si="90">G229*B229</f>
        <v>9360</v>
      </c>
    </row>
    <row r="230" spans="1:9" s="64" customFormat="1" ht="14.25" customHeight="1" x14ac:dyDescent="0.25">
      <c r="A230" s="3" t="s">
        <v>86</v>
      </c>
      <c r="B230" s="19">
        <v>12</v>
      </c>
      <c r="C230" s="4">
        <f t="shared" ref="C230:C236" si="91">E230/B230</f>
        <v>544</v>
      </c>
      <c r="D230" s="4">
        <f>E230/4</f>
        <v>1632</v>
      </c>
      <c r="E230" s="46">
        <v>6528</v>
      </c>
      <c r="F230" s="67">
        <v>75730</v>
      </c>
      <c r="G230" s="143">
        <v>593</v>
      </c>
      <c r="H230" s="148">
        <f t="shared" si="89"/>
        <v>1779</v>
      </c>
      <c r="I230" s="177">
        <f t="shared" si="90"/>
        <v>7116</v>
      </c>
    </row>
    <row r="231" spans="1:9" s="64" customFormat="1" ht="14.25" customHeight="1" x14ac:dyDescent="0.25">
      <c r="A231" s="3" t="s">
        <v>87</v>
      </c>
      <c r="B231" s="19">
        <v>12</v>
      </c>
      <c r="C231" s="4">
        <v>662</v>
      </c>
      <c r="D231" s="4">
        <f t="shared" ref="D231:D232" si="92">C231*3</f>
        <v>1986</v>
      </c>
      <c r="E231" s="46">
        <f>C231*12</f>
        <v>7944</v>
      </c>
      <c r="F231" s="67">
        <v>75635</v>
      </c>
      <c r="G231" s="143">
        <v>720</v>
      </c>
      <c r="H231" s="148">
        <f t="shared" si="89"/>
        <v>2160</v>
      </c>
      <c r="I231" s="177">
        <f t="shared" si="90"/>
        <v>8640</v>
      </c>
    </row>
    <row r="232" spans="1:9" s="64" customFormat="1" ht="14.25" customHeight="1" x14ac:dyDescent="0.25">
      <c r="A232" s="3" t="s">
        <v>88</v>
      </c>
      <c r="B232" s="19">
        <v>12</v>
      </c>
      <c r="C232" s="4">
        <f t="shared" si="91"/>
        <v>874</v>
      </c>
      <c r="D232" s="4">
        <f t="shared" si="92"/>
        <v>2622</v>
      </c>
      <c r="E232" s="46">
        <v>10488</v>
      </c>
      <c r="F232" s="67">
        <v>82195</v>
      </c>
      <c r="G232" s="143">
        <v>953</v>
      </c>
      <c r="H232" s="148">
        <f t="shared" si="89"/>
        <v>2859</v>
      </c>
      <c r="I232" s="177">
        <f t="shared" si="90"/>
        <v>11436</v>
      </c>
    </row>
    <row r="233" spans="1:9" s="64" customFormat="1" ht="14.25" customHeight="1" x14ac:dyDescent="0.25">
      <c r="A233" s="3" t="s">
        <v>89</v>
      </c>
      <c r="B233" s="19">
        <v>12</v>
      </c>
      <c r="C233" s="4">
        <v>1024</v>
      </c>
      <c r="D233" s="4">
        <f>C233*3</f>
        <v>3072</v>
      </c>
      <c r="E233" s="46">
        <f>C233*12</f>
        <v>12288</v>
      </c>
      <c r="F233" s="67">
        <v>81448</v>
      </c>
      <c r="G233" s="143">
        <v>1116</v>
      </c>
      <c r="H233" s="148">
        <f t="shared" si="89"/>
        <v>3348</v>
      </c>
      <c r="I233" s="177">
        <f t="shared" si="90"/>
        <v>13392</v>
      </c>
    </row>
    <row r="234" spans="1:9" s="64" customFormat="1" ht="14.25" customHeight="1" x14ac:dyDescent="0.25">
      <c r="A234" s="3" t="s">
        <v>200</v>
      </c>
      <c r="B234" s="19">
        <v>12</v>
      </c>
      <c r="C234" s="4">
        <v>1218</v>
      </c>
      <c r="D234" s="4">
        <f t="shared" ref="D234:D235" si="93">C234*3</f>
        <v>3654</v>
      </c>
      <c r="E234" s="46">
        <f>C234*12</f>
        <v>14616</v>
      </c>
      <c r="F234" s="67">
        <v>81736</v>
      </c>
      <c r="G234" s="143">
        <v>1328</v>
      </c>
      <c r="H234" s="148">
        <f t="shared" si="89"/>
        <v>3984</v>
      </c>
      <c r="I234" s="177">
        <f t="shared" si="90"/>
        <v>15936</v>
      </c>
    </row>
    <row r="235" spans="1:9" s="64" customFormat="1" ht="14.25" customHeight="1" x14ac:dyDescent="0.25">
      <c r="A235" s="3" t="s">
        <v>201</v>
      </c>
      <c r="B235" s="19">
        <v>12</v>
      </c>
      <c r="C235" s="4">
        <f t="shared" si="91"/>
        <v>1599</v>
      </c>
      <c r="D235" s="4">
        <f t="shared" si="93"/>
        <v>4797</v>
      </c>
      <c r="E235" s="46">
        <v>19188</v>
      </c>
      <c r="F235" s="67">
        <v>96165</v>
      </c>
      <c r="G235" s="143">
        <v>1743</v>
      </c>
      <c r="H235" s="148">
        <f t="shared" si="89"/>
        <v>5229</v>
      </c>
      <c r="I235" s="177">
        <f t="shared" si="90"/>
        <v>20916</v>
      </c>
    </row>
    <row r="236" spans="1:9" s="64" customFormat="1" ht="14.25" customHeight="1" x14ac:dyDescent="0.25">
      <c r="A236" s="3" t="s">
        <v>264</v>
      </c>
      <c r="B236" s="19">
        <v>12</v>
      </c>
      <c r="C236" s="4">
        <f t="shared" si="91"/>
        <v>2482</v>
      </c>
      <c r="D236" s="4">
        <f>E236/4</f>
        <v>7446</v>
      </c>
      <c r="E236" s="46">
        <v>29784</v>
      </c>
      <c r="F236" s="67">
        <v>131922</v>
      </c>
      <c r="G236" s="143">
        <v>2705</v>
      </c>
      <c r="H236" s="148">
        <f t="shared" si="89"/>
        <v>8115</v>
      </c>
      <c r="I236" s="177">
        <f t="shared" si="90"/>
        <v>32460</v>
      </c>
    </row>
    <row r="237" spans="1:9" s="64" customFormat="1" ht="14.25" customHeight="1" x14ac:dyDescent="0.25">
      <c r="A237" s="15" t="s">
        <v>327</v>
      </c>
      <c r="B237" s="61">
        <v>12</v>
      </c>
      <c r="C237" s="53">
        <f>E237/B237</f>
        <v>2995</v>
      </c>
      <c r="D237" s="53">
        <f>E237/4</f>
        <v>8985</v>
      </c>
      <c r="E237" s="49">
        <v>35940</v>
      </c>
      <c r="F237" s="71">
        <v>140024</v>
      </c>
      <c r="G237" s="178">
        <v>3265</v>
      </c>
      <c r="H237" s="148">
        <f t="shared" si="89"/>
        <v>9795</v>
      </c>
      <c r="I237" s="177">
        <f t="shared" si="90"/>
        <v>39180</v>
      </c>
    </row>
    <row r="238" spans="1:9" s="64" customFormat="1" ht="14.25" customHeight="1" thickBot="1" x14ac:dyDescent="0.3">
      <c r="A238" s="5" t="s">
        <v>276</v>
      </c>
      <c r="B238" s="21">
        <v>12</v>
      </c>
      <c r="C238" s="6">
        <f t="shared" ref="C238" si="94">E238/B238</f>
        <v>3308</v>
      </c>
      <c r="D238" s="6">
        <f>E238/4</f>
        <v>9924</v>
      </c>
      <c r="E238" s="83">
        <v>39696</v>
      </c>
      <c r="F238" s="69">
        <v>145850</v>
      </c>
      <c r="G238" s="140">
        <v>3605</v>
      </c>
      <c r="H238" s="179">
        <f t="shared" si="89"/>
        <v>10815</v>
      </c>
      <c r="I238" s="180">
        <f t="shared" si="90"/>
        <v>43260</v>
      </c>
    </row>
    <row r="239" spans="1:9" s="64" customFormat="1" ht="16.5" customHeight="1" thickBot="1" x14ac:dyDescent="0.3">
      <c r="A239" s="212" t="s">
        <v>211</v>
      </c>
      <c r="B239" s="213" t="s">
        <v>224</v>
      </c>
      <c r="C239" s="213" t="s">
        <v>223</v>
      </c>
      <c r="D239" s="213" t="s">
        <v>225</v>
      </c>
      <c r="E239" s="214" t="s">
        <v>226</v>
      </c>
      <c r="F239" s="253" t="s">
        <v>227</v>
      </c>
      <c r="G239" s="232" t="s">
        <v>223</v>
      </c>
      <c r="H239" s="232"/>
      <c r="I239" s="233" t="s">
        <v>226</v>
      </c>
    </row>
    <row r="240" spans="1:9" s="64" customFormat="1" ht="20.25" customHeight="1" x14ac:dyDescent="0.25">
      <c r="A240" s="7" t="s">
        <v>214</v>
      </c>
      <c r="B240" s="42">
        <v>6</v>
      </c>
      <c r="C240" s="43">
        <v>6.0000000000000001E-3</v>
      </c>
      <c r="D240" s="44">
        <f t="shared" ref="D240:D250" si="95">E240/B240</f>
        <v>123</v>
      </c>
      <c r="E240" s="48">
        <f>C240*F240</f>
        <v>738</v>
      </c>
      <c r="F240" s="131">
        <v>123000</v>
      </c>
      <c r="G240" s="235"/>
      <c r="H240" s="236"/>
      <c r="I240" s="237"/>
    </row>
    <row r="241" spans="1:10" s="64" customFormat="1" ht="20.25" customHeight="1" x14ac:dyDescent="0.25">
      <c r="A241" s="3" t="s">
        <v>215</v>
      </c>
      <c r="B241" s="14">
        <v>6</v>
      </c>
      <c r="C241" s="39">
        <v>8.0000000000000002E-3</v>
      </c>
      <c r="D241" s="44">
        <f t="shared" si="95"/>
        <v>164</v>
      </c>
      <c r="E241" s="48">
        <f t="shared" ref="E241:E250" si="96">C241*F241</f>
        <v>984</v>
      </c>
      <c r="F241" s="131">
        <v>123000</v>
      </c>
      <c r="G241" s="238"/>
      <c r="H241" s="234"/>
      <c r="I241" s="193"/>
    </row>
    <row r="242" spans="1:10" s="64" customFormat="1" ht="20.25" customHeight="1" x14ac:dyDescent="0.25">
      <c r="A242" s="3" t="s">
        <v>216</v>
      </c>
      <c r="B242" s="14">
        <v>6</v>
      </c>
      <c r="C242" s="39">
        <v>1.18E-2</v>
      </c>
      <c r="D242" s="44">
        <f t="shared" si="95"/>
        <v>241.89999999999998</v>
      </c>
      <c r="E242" s="48">
        <f t="shared" si="96"/>
        <v>1451.3999999999999</v>
      </c>
      <c r="F242" s="131">
        <v>123000</v>
      </c>
      <c r="G242" s="238"/>
      <c r="H242" s="234"/>
      <c r="I242" s="193"/>
    </row>
    <row r="243" spans="1:10" s="64" customFormat="1" x14ac:dyDescent="0.25">
      <c r="A243" s="3" t="s">
        <v>217</v>
      </c>
      <c r="B243" s="14">
        <v>6</v>
      </c>
      <c r="C243" s="39">
        <v>1.4999999999999999E-2</v>
      </c>
      <c r="D243" s="44">
        <f t="shared" si="95"/>
        <v>307.5</v>
      </c>
      <c r="E243" s="48">
        <f t="shared" si="96"/>
        <v>1845</v>
      </c>
      <c r="F243" s="131">
        <v>123000</v>
      </c>
      <c r="G243" s="238"/>
      <c r="H243" s="234"/>
      <c r="I243" s="193"/>
    </row>
    <row r="244" spans="1:10" s="64" customFormat="1" x14ac:dyDescent="0.25">
      <c r="A244" s="3" t="s">
        <v>218</v>
      </c>
      <c r="B244" s="14">
        <v>6</v>
      </c>
      <c r="C244" s="39">
        <v>0.02</v>
      </c>
      <c r="D244" s="44">
        <f t="shared" si="95"/>
        <v>410</v>
      </c>
      <c r="E244" s="48">
        <f t="shared" si="96"/>
        <v>2460</v>
      </c>
      <c r="F244" s="131">
        <v>123000</v>
      </c>
      <c r="G244" s="238"/>
      <c r="H244" s="234"/>
      <c r="I244" s="193"/>
    </row>
    <row r="245" spans="1:10" s="64" customFormat="1" x14ac:dyDescent="0.25">
      <c r="A245" s="3" t="s">
        <v>228</v>
      </c>
      <c r="B245" s="14">
        <v>6</v>
      </c>
      <c r="C245" s="39">
        <v>2.4E-2</v>
      </c>
      <c r="D245" s="44">
        <f t="shared" si="95"/>
        <v>492</v>
      </c>
      <c r="E245" s="48">
        <f t="shared" si="96"/>
        <v>2952</v>
      </c>
      <c r="F245" s="131">
        <v>123000</v>
      </c>
      <c r="G245" s="238"/>
      <c r="H245" s="234"/>
      <c r="I245" s="193"/>
    </row>
    <row r="246" spans="1:10" s="64" customFormat="1" x14ac:dyDescent="0.25">
      <c r="A246" s="3" t="s">
        <v>219</v>
      </c>
      <c r="B246" s="14">
        <v>6</v>
      </c>
      <c r="C246" s="39">
        <v>0.03</v>
      </c>
      <c r="D246" s="44">
        <f t="shared" si="95"/>
        <v>615</v>
      </c>
      <c r="E246" s="48">
        <f t="shared" si="96"/>
        <v>3690</v>
      </c>
      <c r="F246" s="131">
        <v>123000</v>
      </c>
      <c r="G246" s="238"/>
      <c r="H246" s="234"/>
      <c r="I246" s="193"/>
    </row>
    <row r="247" spans="1:10" s="64" customFormat="1" x14ac:dyDescent="0.25">
      <c r="A247" s="3" t="s">
        <v>220</v>
      </c>
      <c r="B247" s="14">
        <v>6</v>
      </c>
      <c r="C247" s="39">
        <v>3.6999999999999998E-2</v>
      </c>
      <c r="D247" s="44">
        <f t="shared" si="95"/>
        <v>758.5</v>
      </c>
      <c r="E247" s="48">
        <f t="shared" si="96"/>
        <v>4551</v>
      </c>
      <c r="F247" s="131">
        <v>123000</v>
      </c>
      <c r="G247" s="238"/>
      <c r="H247" s="234"/>
      <c r="I247" s="193"/>
    </row>
    <row r="248" spans="1:10" s="64" customFormat="1" x14ac:dyDescent="0.25">
      <c r="A248" s="3" t="s">
        <v>212</v>
      </c>
      <c r="B248" s="14">
        <v>6</v>
      </c>
      <c r="C248" s="39">
        <v>4.3999999999999997E-2</v>
      </c>
      <c r="D248" s="44">
        <f t="shared" si="95"/>
        <v>902</v>
      </c>
      <c r="E248" s="48">
        <f t="shared" si="96"/>
        <v>5412</v>
      </c>
      <c r="F248" s="131">
        <v>123000</v>
      </c>
      <c r="G248" s="238"/>
      <c r="H248" s="234"/>
      <c r="I248" s="193"/>
      <c r="J248" s="65"/>
    </row>
    <row r="249" spans="1:10" s="64" customFormat="1" x14ac:dyDescent="0.25">
      <c r="A249" s="3" t="s">
        <v>213</v>
      </c>
      <c r="B249" s="14">
        <v>6</v>
      </c>
      <c r="C249" s="39">
        <v>5.2999999999999999E-2</v>
      </c>
      <c r="D249" s="44">
        <f t="shared" si="95"/>
        <v>1086.5</v>
      </c>
      <c r="E249" s="48">
        <f t="shared" si="96"/>
        <v>6519</v>
      </c>
      <c r="F249" s="131">
        <v>123000</v>
      </c>
      <c r="G249" s="238"/>
      <c r="H249" s="234"/>
      <c r="I249" s="193"/>
    </row>
    <row r="250" spans="1:10" s="64" customFormat="1" x14ac:dyDescent="0.25">
      <c r="A250" s="3" t="s">
        <v>221</v>
      </c>
      <c r="B250" s="14">
        <v>6</v>
      </c>
      <c r="C250" s="39">
        <v>6.8000000000000005E-2</v>
      </c>
      <c r="D250" s="44">
        <f t="shared" si="95"/>
        <v>1394</v>
      </c>
      <c r="E250" s="48">
        <f t="shared" si="96"/>
        <v>8364</v>
      </c>
      <c r="F250" s="131">
        <v>123000</v>
      </c>
      <c r="G250" s="238"/>
      <c r="H250" s="234"/>
      <c r="I250" s="193"/>
    </row>
    <row r="251" spans="1:10" s="64" customFormat="1" ht="15.75" thickBot="1" x14ac:dyDescent="0.3">
      <c r="A251" s="215" t="s">
        <v>222</v>
      </c>
      <c r="B251" s="216" t="s">
        <v>229</v>
      </c>
      <c r="C251" s="217" t="s">
        <v>230</v>
      </c>
      <c r="D251" s="218">
        <v>1681</v>
      </c>
      <c r="E251" s="219">
        <v>10086</v>
      </c>
      <c r="F251" s="231">
        <v>123000</v>
      </c>
      <c r="G251" s="239"/>
      <c r="H251" s="240"/>
      <c r="I251" s="241"/>
    </row>
    <row r="252" spans="1:10" s="64" customFormat="1" ht="15.75" thickBot="1" x14ac:dyDescent="0.3">
      <c r="A252" s="264" t="s">
        <v>127</v>
      </c>
      <c r="B252" s="265"/>
      <c r="C252" s="265"/>
      <c r="D252" s="265"/>
      <c r="E252" s="265"/>
      <c r="F252" s="265"/>
      <c r="G252" s="266"/>
      <c r="H252" s="266"/>
      <c r="I252" s="267"/>
    </row>
    <row r="253" spans="1:10" s="64" customFormat="1" ht="20.25" customHeight="1" x14ac:dyDescent="0.25">
      <c r="A253" s="220"/>
      <c r="B253" s="272" t="s">
        <v>128</v>
      </c>
      <c r="C253" s="273"/>
      <c r="D253" s="273"/>
      <c r="E253" s="221" t="s">
        <v>238</v>
      </c>
      <c r="F253" s="222" t="s">
        <v>129</v>
      </c>
      <c r="G253" s="300"/>
      <c r="H253" s="288"/>
      <c r="I253" s="289"/>
    </row>
    <row r="254" spans="1:10" s="64" customFormat="1" ht="16.5" customHeight="1" x14ac:dyDescent="0.25">
      <c r="A254" s="93"/>
      <c r="B254" s="94" t="s">
        <v>205</v>
      </c>
      <c r="C254" s="23"/>
      <c r="D254" s="23"/>
      <c r="E254" s="92" t="s">
        <v>254</v>
      </c>
      <c r="F254" s="129" t="s">
        <v>129</v>
      </c>
      <c r="G254" s="301"/>
      <c r="H254" s="291"/>
      <c r="I254" s="280"/>
    </row>
    <row r="255" spans="1:10" s="64" customFormat="1" ht="16.5" customHeight="1" x14ac:dyDescent="0.25">
      <c r="A255" s="93"/>
      <c r="B255" s="94" t="s">
        <v>256</v>
      </c>
      <c r="C255" s="23"/>
      <c r="D255" s="23"/>
      <c r="E255" s="92" t="s">
        <v>255</v>
      </c>
      <c r="F255" s="129" t="s">
        <v>129</v>
      </c>
      <c r="G255" s="301"/>
      <c r="H255" s="291"/>
      <c r="I255" s="280"/>
    </row>
    <row r="256" spans="1:10" s="64" customFormat="1" ht="16.5" customHeight="1" thickBot="1" x14ac:dyDescent="0.3">
      <c r="A256" s="223"/>
      <c r="B256" s="224" t="s">
        <v>257</v>
      </c>
      <c r="C256" s="84"/>
      <c r="D256" s="84"/>
      <c r="E256" s="225" t="s">
        <v>258</v>
      </c>
      <c r="F256" s="130" t="s">
        <v>129</v>
      </c>
      <c r="G256" s="302"/>
      <c r="H256" s="293"/>
      <c r="I256" s="294"/>
    </row>
    <row r="257" spans="1:9" s="64" customFormat="1" ht="16.5" customHeight="1" thickBot="1" x14ac:dyDescent="0.3">
      <c r="A257" s="327" t="s">
        <v>130</v>
      </c>
      <c r="B257" s="328"/>
      <c r="C257" s="328"/>
      <c r="D257" s="328"/>
      <c r="E257" s="328"/>
      <c r="F257" s="328"/>
      <c r="G257" s="329"/>
      <c r="H257" s="329"/>
      <c r="I257" s="330"/>
    </row>
    <row r="258" spans="1:9" s="64" customFormat="1" ht="16.5" customHeight="1" thickBot="1" x14ac:dyDescent="0.3">
      <c r="A258" s="260" t="s">
        <v>125</v>
      </c>
      <c r="B258" s="262"/>
      <c r="C258" s="262"/>
      <c r="D258" s="262"/>
      <c r="E258" s="262"/>
      <c r="F258" s="262"/>
      <c r="G258" s="262"/>
      <c r="H258" s="262"/>
      <c r="I258" s="263"/>
    </row>
    <row r="259" spans="1:9" s="64" customFormat="1" ht="16.5" customHeight="1" x14ac:dyDescent="0.25">
      <c r="A259" s="226" t="s">
        <v>131</v>
      </c>
      <c r="B259" s="208" t="s">
        <v>126</v>
      </c>
      <c r="C259" s="227">
        <v>200</v>
      </c>
      <c r="D259" s="303" t="s">
        <v>133</v>
      </c>
      <c r="E259" s="304"/>
      <c r="F259" s="304"/>
      <c r="G259" s="305"/>
      <c r="H259" s="305"/>
      <c r="I259" s="306"/>
    </row>
    <row r="260" spans="1:9" s="64" customFormat="1" ht="16.5" customHeight="1" x14ac:dyDescent="0.25">
      <c r="A260" s="25" t="s">
        <v>132</v>
      </c>
      <c r="B260" s="19" t="s">
        <v>126</v>
      </c>
      <c r="C260" s="26">
        <v>310</v>
      </c>
      <c r="D260" s="307"/>
      <c r="E260" s="308"/>
      <c r="F260" s="308"/>
      <c r="G260" s="309"/>
      <c r="H260" s="309"/>
      <c r="I260" s="310"/>
    </row>
    <row r="261" spans="1:9" s="64" customFormat="1" ht="16.5" customHeight="1" x14ac:dyDescent="0.25">
      <c r="A261" s="25" t="s">
        <v>252</v>
      </c>
      <c r="B261" s="19" t="s">
        <v>126</v>
      </c>
      <c r="C261" s="26">
        <v>600</v>
      </c>
      <c r="D261" s="307"/>
      <c r="E261" s="308"/>
      <c r="F261" s="308"/>
      <c r="G261" s="309"/>
      <c r="H261" s="309"/>
      <c r="I261" s="310"/>
    </row>
    <row r="262" spans="1:9" s="64" customFormat="1" ht="16.5" customHeight="1" x14ac:dyDescent="0.25">
      <c r="A262" s="25" t="s">
        <v>251</v>
      </c>
      <c r="B262" s="19" t="s">
        <v>126</v>
      </c>
      <c r="C262" s="26">
        <v>180</v>
      </c>
      <c r="D262" s="307"/>
      <c r="E262" s="308"/>
      <c r="F262" s="308"/>
      <c r="G262" s="309"/>
      <c r="H262" s="309"/>
      <c r="I262" s="310"/>
    </row>
    <row r="263" spans="1:9" s="64" customFormat="1" ht="16.5" customHeight="1" x14ac:dyDescent="0.25">
      <c r="A263" s="25" t="s">
        <v>202</v>
      </c>
      <c r="B263" s="19" t="s">
        <v>126</v>
      </c>
      <c r="C263" s="26">
        <v>235</v>
      </c>
      <c r="D263" s="307"/>
      <c r="E263" s="308"/>
      <c r="F263" s="308"/>
      <c r="G263" s="309"/>
      <c r="H263" s="309"/>
      <c r="I263" s="310"/>
    </row>
    <row r="264" spans="1:9" s="64" customFormat="1" ht="16.5" customHeight="1" x14ac:dyDescent="0.25">
      <c r="A264" s="25" t="s">
        <v>203</v>
      </c>
      <c r="B264" s="19" t="s">
        <v>126</v>
      </c>
      <c r="C264" s="26">
        <v>470</v>
      </c>
      <c r="D264" s="307"/>
      <c r="E264" s="308"/>
      <c r="F264" s="308"/>
      <c r="G264" s="309"/>
      <c r="H264" s="309"/>
      <c r="I264" s="310"/>
    </row>
    <row r="265" spans="1:9" s="64" customFormat="1" ht="16.5" customHeight="1" x14ac:dyDescent="0.25">
      <c r="A265" s="25" t="s">
        <v>249</v>
      </c>
      <c r="B265" s="19" t="s">
        <v>126</v>
      </c>
      <c r="C265" s="26">
        <v>180</v>
      </c>
      <c r="D265" s="307"/>
      <c r="E265" s="308"/>
      <c r="F265" s="308"/>
      <c r="G265" s="309"/>
      <c r="H265" s="309"/>
      <c r="I265" s="310"/>
    </row>
    <row r="266" spans="1:9" s="64" customFormat="1" ht="15.75" customHeight="1" thickBot="1" x14ac:dyDescent="0.3">
      <c r="A266" s="27" t="s">
        <v>253</v>
      </c>
      <c r="B266" s="21" t="s">
        <v>126</v>
      </c>
      <c r="C266" s="28">
        <v>340</v>
      </c>
      <c r="D266" s="311"/>
      <c r="E266" s="312"/>
      <c r="F266" s="312"/>
      <c r="G266" s="313"/>
      <c r="H266" s="313"/>
      <c r="I266" s="314"/>
    </row>
    <row r="267" spans="1:9" s="64" customFormat="1" ht="26.25" thickBot="1" x14ac:dyDescent="0.3">
      <c r="A267" s="324" t="s">
        <v>308</v>
      </c>
      <c r="B267" s="325"/>
      <c r="C267" s="326"/>
      <c r="D267" s="116" t="s">
        <v>311</v>
      </c>
      <c r="E267" s="116" t="s">
        <v>313</v>
      </c>
      <c r="F267" s="254" t="s">
        <v>309</v>
      </c>
      <c r="G267" s="228"/>
      <c r="H267" s="229"/>
      <c r="I267" s="230"/>
    </row>
    <row r="268" spans="1:9" s="64" customFormat="1" x14ac:dyDescent="0.25">
      <c r="A268" s="321" t="s">
        <v>310</v>
      </c>
      <c r="B268" s="322"/>
      <c r="C268" s="323"/>
      <c r="D268" s="63">
        <v>1</v>
      </c>
      <c r="E268" s="95">
        <v>1000</v>
      </c>
      <c r="F268" s="255">
        <v>1000</v>
      </c>
      <c r="G268" s="299"/>
      <c r="H268" s="288"/>
      <c r="I268" s="289"/>
    </row>
    <row r="269" spans="1:9" s="64" customFormat="1" x14ac:dyDescent="0.25">
      <c r="A269" s="318" t="s">
        <v>301</v>
      </c>
      <c r="B269" s="319"/>
      <c r="C269" s="320"/>
      <c r="D269" s="62">
        <v>2</v>
      </c>
      <c r="E269" s="96">
        <v>2000</v>
      </c>
      <c r="F269" s="256">
        <v>2000</v>
      </c>
      <c r="G269" s="290"/>
      <c r="H269" s="291"/>
      <c r="I269" s="280"/>
    </row>
    <row r="270" spans="1:9" s="64" customFormat="1" ht="13.5" customHeight="1" x14ac:dyDescent="0.25">
      <c r="A270" s="318" t="s">
        <v>302</v>
      </c>
      <c r="B270" s="319"/>
      <c r="C270" s="320"/>
      <c r="D270" s="62">
        <v>7</v>
      </c>
      <c r="E270" s="96">
        <v>200</v>
      </c>
      <c r="F270" s="256">
        <v>184</v>
      </c>
      <c r="G270" s="290"/>
      <c r="H270" s="291"/>
      <c r="I270" s="280"/>
    </row>
    <row r="271" spans="1:9" s="64" customFormat="1" ht="18" customHeight="1" x14ac:dyDescent="0.25">
      <c r="A271" s="318" t="s">
        <v>303</v>
      </c>
      <c r="B271" s="319"/>
      <c r="C271" s="320"/>
      <c r="D271" s="62">
        <v>5</v>
      </c>
      <c r="E271" s="96">
        <v>1450</v>
      </c>
      <c r="F271" s="256">
        <v>1330</v>
      </c>
      <c r="G271" s="290"/>
      <c r="H271" s="291"/>
      <c r="I271" s="280"/>
    </row>
    <row r="272" spans="1:9" s="64" customFormat="1" ht="13.5" customHeight="1" x14ac:dyDescent="0.25">
      <c r="A272" s="318" t="s">
        <v>312</v>
      </c>
      <c r="B272" s="319"/>
      <c r="C272" s="320"/>
      <c r="D272" s="62">
        <v>10</v>
      </c>
      <c r="E272" s="96">
        <v>1000</v>
      </c>
      <c r="F272" s="256">
        <v>900</v>
      </c>
      <c r="G272" s="290"/>
      <c r="H272" s="291"/>
      <c r="I272" s="280"/>
    </row>
    <row r="273" spans="1:9" s="64" customFormat="1" ht="13.5" customHeight="1" x14ac:dyDescent="0.25">
      <c r="A273" s="318" t="s">
        <v>304</v>
      </c>
      <c r="B273" s="319"/>
      <c r="C273" s="320"/>
      <c r="D273" s="62">
        <v>20</v>
      </c>
      <c r="E273" s="96">
        <v>243</v>
      </c>
      <c r="F273" s="256">
        <v>225</v>
      </c>
      <c r="G273" s="290"/>
      <c r="H273" s="291"/>
      <c r="I273" s="280"/>
    </row>
    <row r="274" spans="1:9" s="64" customFormat="1" ht="13.5" customHeight="1" x14ac:dyDescent="0.25">
      <c r="A274" s="318" t="s">
        <v>305</v>
      </c>
      <c r="B274" s="319"/>
      <c r="C274" s="320"/>
      <c r="D274" s="62">
        <v>20</v>
      </c>
      <c r="E274" s="96">
        <v>364</v>
      </c>
      <c r="F274" s="256">
        <v>338</v>
      </c>
      <c r="G274" s="290"/>
      <c r="H274" s="291"/>
      <c r="I274" s="280"/>
    </row>
    <row r="275" spans="1:9" s="64" customFormat="1" ht="13.5" customHeight="1" x14ac:dyDescent="0.25">
      <c r="A275" s="318" t="s">
        <v>306</v>
      </c>
      <c r="B275" s="319"/>
      <c r="C275" s="320"/>
      <c r="D275" s="62">
        <v>20</v>
      </c>
      <c r="E275" s="96">
        <v>258</v>
      </c>
      <c r="F275" s="256">
        <v>224</v>
      </c>
      <c r="G275" s="290"/>
      <c r="H275" s="291"/>
      <c r="I275" s="280"/>
    </row>
    <row r="276" spans="1:9" s="64" customFormat="1" ht="13.5" customHeight="1" thickBot="1" x14ac:dyDescent="0.3">
      <c r="A276" s="315" t="s">
        <v>307</v>
      </c>
      <c r="B276" s="316"/>
      <c r="C276" s="317"/>
      <c r="D276" s="97">
        <v>30</v>
      </c>
      <c r="E276" s="82">
        <v>384</v>
      </c>
      <c r="F276" s="130">
        <v>354</v>
      </c>
      <c r="G276" s="292"/>
      <c r="H276" s="293"/>
      <c r="I276" s="294"/>
    </row>
    <row r="277" spans="1:9" s="101" customFormat="1" ht="39.75" customHeight="1" thickBot="1" x14ac:dyDescent="0.3">
      <c r="A277" s="295" t="s">
        <v>335</v>
      </c>
      <c r="B277" s="296"/>
      <c r="C277" s="296"/>
      <c r="D277" s="296"/>
      <c r="E277" s="296"/>
      <c r="F277" s="296"/>
      <c r="G277" s="297"/>
      <c r="H277" s="297"/>
      <c r="I277" s="298"/>
    </row>
    <row r="278" spans="1:9" s="64" customFormat="1" ht="13.5" customHeight="1" x14ac:dyDescent="0.25">
      <c r="A278"/>
      <c r="B278"/>
      <c r="C278"/>
      <c r="D278"/>
      <c r="E278" s="50"/>
      <c r="F278" s="73"/>
      <c r="G278"/>
      <c r="H278"/>
      <c r="I278" s="127"/>
    </row>
    <row r="279" spans="1:9" s="64" customFormat="1" ht="13.5" customHeight="1" x14ac:dyDescent="0.25">
      <c r="A279"/>
      <c r="B279"/>
      <c r="C279"/>
      <c r="D279"/>
      <c r="E279" s="50"/>
      <c r="F279" s="73"/>
      <c r="G279"/>
      <c r="H279"/>
      <c r="I279" s="127"/>
    </row>
    <row r="280" spans="1:9" s="64" customFormat="1" ht="13.5" customHeight="1" x14ac:dyDescent="0.25">
      <c r="A280"/>
      <c r="B280"/>
      <c r="C280"/>
      <c r="D280"/>
      <c r="E280" s="50"/>
      <c r="F280" s="73"/>
      <c r="G280"/>
      <c r="H280"/>
      <c r="I280" s="127"/>
    </row>
    <row r="281" spans="1:9" s="64" customFormat="1" ht="18.75" customHeight="1" x14ac:dyDescent="0.25">
      <c r="A281"/>
      <c r="B281"/>
      <c r="C281"/>
      <c r="D281"/>
      <c r="E281" s="50"/>
      <c r="F281" s="73"/>
      <c r="G281"/>
      <c r="H281"/>
      <c r="I281" s="127"/>
    </row>
    <row r="282" spans="1:9" s="64" customFormat="1" ht="24" customHeight="1" x14ac:dyDescent="0.25">
      <c r="A282"/>
      <c r="B282"/>
      <c r="C282"/>
      <c r="D282"/>
      <c r="E282" s="50"/>
      <c r="F282" s="73"/>
      <c r="G282"/>
      <c r="H282"/>
      <c r="I282" s="127"/>
    </row>
    <row r="283" spans="1:9" s="64" customFormat="1" ht="18" customHeight="1" x14ac:dyDescent="0.25">
      <c r="A283"/>
      <c r="B283"/>
      <c r="C283"/>
      <c r="D283"/>
      <c r="E283" s="50"/>
      <c r="F283" s="73"/>
      <c r="G283"/>
      <c r="H283"/>
      <c r="I283" s="127"/>
    </row>
    <row r="284" spans="1:9" s="64" customFormat="1" ht="16.5" customHeight="1" x14ac:dyDescent="0.25">
      <c r="A284"/>
      <c r="B284"/>
      <c r="C284"/>
      <c r="D284"/>
      <c r="E284" s="50"/>
      <c r="F284" s="73"/>
      <c r="G284"/>
      <c r="H284"/>
      <c r="I284" s="127"/>
    </row>
    <row r="285" spans="1:9" s="64" customFormat="1" ht="24.75" customHeight="1" x14ac:dyDescent="0.25">
      <c r="A285"/>
      <c r="B285"/>
      <c r="C285"/>
      <c r="D285"/>
      <c r="E285" s="50"/>
      <c r="F285" s="73"/>
      <c r="G285"/>
      <c r="H285"/>
      <c r="I285" s="127"/>
    </row>
    <row r="286" spans="1:9" s="64" customFormat="1" ht="18.75" customHeight="1" x14ac:dyDescent="0.25">
      <c r="A286"/>
      <c r="B286"/>
      <c r="C286"/>
      <c r="D286"/>
      <c r="E286" s="50"/>
      <c r="F286" s="73"/>
      <c r="G286"/>
      <c r="H286"/>
      <c r="I286" s="127"/>
    </row>
    <row r="287" spans="1:9" s="64" customFormat="1" ht="24" customHeight="1" x14ac:dyDescent="0.25">
      <c r="A287"/>
      <c r="B287"/>
      <c r="C287"/>
      <c r="D287"/>
      <c r="E287" s="50"/>
      <c r="F287" s="73"/>
      <c r="G287"/>
      <c r="H287"/>
      <c r="I287" s="127"/>
    </row>
    <row r="288" spans="1:9" s="64" customFormat="1" ht="20.25" customHeight="1" x14ac:dyDescent="0.25">
      <c r="A288"/>
      <c r="B288"/>
      <c r="C288"/>
      <c r="D288"/>
      <c r="E288" s="50"/>
      <c r="F288" s="73"/>
      <c r="G288"/>
      <c r="H288"/>
      <c r="I288" s="127"/>
    </row>
    <row r="289" spans="1:9" s="64" customFormat="1" ht="21" customHeight="1" x14ac:dyDescent="0.25">
      <c r="A289"/>
      <c r="B289"/>
      <c r="C289"/>
      <c r="D289"/>
      <c r="E289" s="50"/>
      <c r="F289" s="73"/>
      <c r="G289"/>
      <c r="H289"/>
      <c r="I289" s="127"/>
    </row>
    <row r="290" spans="1:9" s="64" customFormat="1" ht="21.75" customHeight="1" x14ac:dyDescent="0.25">
      <c r="A290"/>
      <c r="B290"/>
      <c r="C290"/>
      <c r="D290"/>
      <c r="E290" s="50"/>
      <c r="F290" s="73"/>
      <c r="G290"/>
      <c r="H290"/>
      <c r="I290" s="127"/>
    </row>
    <row r="291" spans="1:9" ht="23.25" customHeight="1" x14ac:dyDescent="0.25"/>
  </sheetData>
  <mergeCells count="39">
    <mergeCell ref="A277:I277"/>
    <mergeCell ref="G268:I276"/>
    <mergeCell ref="G253:I256"/>
    <mergeCell ref="D259:I266"/>
    <mergeCell ref="A258:I258"/>
    <mergeCell ref="A276:C276"/>
    <mergeCell ref="A275:C275"/>
    <mergeCell ref="A273:C273"/>
    <mergeCell ref="A274:C274"/>
    <mergeCell ref="A272:C272"/>
    <mergeCell ref="A271:C271"/>
    <mergeCell ref="A270:C270"/>
    <mergeCell ref="A269:C269"/>
    <mergeCell ref="A268:C268"/>
    <mergeCell ref="A267:C267"/>
    <mergeCell ref="A257:I257"/>
    <mergeCell ref="A1:F1"/>
    <mergeCell ref="B253:D253"/>
    <mergeCell ref="A185:F185"/>
    <mergeCell ref="A3:I3"/>
    <mergeCell ref="A5:I5"/>
    <mergeCell ref="A4:I4"/>
    <mergeCell ref="A6:I6"/>
    <mergeCell ref="G8:I8"/>
    <mergeCell ref="A39:I39"/>
    <mergeCell ref="A45:I45"/>
    <mergeCell ref="A113:I113"/>
    <mergeCell ref="A119:I119"/>
    <mergeCell ref="G114:I118"/>
    <mergeCell ref="A176:I176"/>
    <mergeCell ref="A135:I135"/>
    <mergeCell ref="A140:I140"/>
    <mergeCell ref="A8:F8"/>
    <mergeCell ref="A227:I227"/>
    <mergeCell ref="A252:I252"/>
    <mergeCell ref="A12:I12"/>
    <mergeCell ref="A18:I18"/>
    <mergeCell ref="A35:I35"/>
    <mergeCell ref="A154:I154"/>
  </mergeCells>
  <pageMargins left="1.1023622047244095" right="0.70866141732283472" top="0.74803149606299213" bottom="0.74803149606299213" header="0.31496062992125984" footer="0.31496062992125984"/>
  <pageSetup paperSize="9"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D45"/>
  <sheetViews>
    <sheetView topLeftCell="A13" workbookViewId="0">
      <selection activeCell="G34" sqref="G34"/>
    </sheetView>
  </sheetViews>
  <sheetFormatPr defaultRowHeight="15" x14ac:dyDescent="0.25"/>
  <cols>
    <col min="2" max="2" width="11.42578125" customWidth="1"/>
    <col min="3" max="3" width="38.42578125" customWidth="1"/>
  </cols>
  <sheetData>
    <row r="8" spans="2:30" ht="22.5" customHeight="1" x14ac:dyDescent="0.25"/>
    <row r="9" spans="2:30" ht="22.5" customHeight="1" x14ac:dyDescent="0.25">
      <c r="B9" s="29"/>
    </row>
    <row r="10" spans="2:30" x14ac:dyDescent="0.25">
      <c r="B10" s="29"/>
    </row>
    <row r="11" spans="2:30" ht="18" x14ac:dyDescent="0.25">
      <c r="B11" s="30"/>
      <c r="C11" s="331" t="s">
        <v>134</v>
      </c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</row>
    <row r="12" spans="2:30" ht="15.75" thickBot="1" x14ac:dyDescent="0.3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2:30" x14ac:dyDescent="0.25">
      <c r="B13" s="332" t="s">
        <v>135</v>
      </c>
      <c r="C13" s="334" t="s">
        <v>136</v>
      </c>
      <c r="D13" s="336"/>
      <c r="E13" s="336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2:30" ht="15.75" thickBot="1" x14ac:dyDescent="0.3">
      <c r="B14" s="333"/>
      <c r="C14" s="335"/>
      <c r="D14" s="31" t="s">
        <v>137</v>
      </c>
      <c r="E14" s="32" t="s">
        <v>138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2:30" x14ac:dyDescent="0.25">
      <c r="B15" s="33" t="s">
        <v>139</v>
      </c>
      <c r="C15" s="34" t="s">
        <v>140</v>
      </c>
      <c r="D15" s="35">
        <v>588</v>
      </c>
      <c r="E15" s="36" t="s">
        <v>126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pans="2:30" x14ac:dyDescent="0.25">
      <c r="B16" s="33" t="s">
        <v>141</v>
      </c>
      <c r="C16" s="34" t="s">
        <v>142</v>
      </c>
      <c r="D16" s="37">
        <v>1176</v>
      </c>
      <c r="E16" s="36" t="s">
        <v>126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2:30" x14ac:dyDescent="0.25">
      <c r="B17" s="33" t="s">
        <v>143</v>
      </c>
      <c r="C17" s="34" t="s">
        <v>144</v>
      </c>
      <c r="D17" s="35">
        <v>743</v>
      </c>
      <c r="E17" s="36" t="s">
        <v>126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2:30" x14ac:dyDescent="0.25">
      <c r="B18" s="33" t="s">
        <v>145</v>
      </c>
      <c r="C18" s="34" t="s">
        <v>146</v>
      </c>
      <c r="D18" s="37">
        <v>1486</v>
      </c>
      <c r="E18" s="36" t="s">
        <v>126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2:30" x14ac:dyDescent="0.25">
      <c r="B19" s="33" t="s">
        <v>147</v>
      </c>
      <c r="C19" s="34" t="s">
        <v>148</v>
      </c>
      <c r="D19" s="35">
        <v>893</v>
      </c>
      <c r="E19" s="36" t="s">
        <v>126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pans="2:30" x14ac:dyDescent="0.25">
      <c r="B20" s="33" t="s">
        <v>149</v>
      </c>
      <c r="C20" s="34" t="s">
        <v>150</v>
      </c>
      <c r="D20" s="37">
        <v>1786</v>
      </c>
      <c r="E20" s="36" t="s">
        <v>126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pans="2:30" x14ac:dyDescent="0.25">
      <c r="B21" s="33" t="s">
        <v>151</v>
      </c>
      <c r="C21" s="34" t="s">
        <v>152</v>
      </c>
      <c r="D21" s="35">
        <v>807</v>
      </c>
      <c r="E21" s="36" t="s">
        <v>126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2:30" x14ac:dyDescent="0.25">
      <c r="B22" s="33" t="s">
        <v>153</v>
      </c>
      <c r="C22" s="34" t="s">
        <v>154</v>
      </c>
      <c r="D22" s="37">
        <v>1614</v>
      </c>
      <c r="E22" s="36" t="s">
        <v>126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pans="2:30" x14ac:dyDescent="0.25">
      <c r="B23" s="33" t="s">
        <v>155</v>
      </c>
      <c r="C23" s="34" t="s">
        <v>156</v>
      </c>
      <c r="D23" s="37">
        <v>2280</v>
      </c>
      <c r="E23" s="36" t="s">
        <v>126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pans="2:30" x14ac:dyDescent="0.25">
      <c r="B24" s="33" t="s">
        <v>157</v>
      </c>
      <c r="C24" s="34" t="s">
        <v>158</v>
      </c>
      <c r="D24" s="37">
        <v>1140</v>
      </c>
      <c r="E24" s="36" t="s">
        <v>126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pans="2:30" x14ac:dyDescent="0.25">
      <c r="B25" s="33" t="s">
        <v>159</v>
      </c>
      <c r="C25" s="34" t="s">
        <v>160</v>
      </c>
      <c r="D25" s="37">
        <v>1150</v>
      </c>
      <c r="E25" s="36" t="s">
        <v>126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pans="2:30" x14ac:dyDescent="0.25">
      <c r="B26" s="33" t="s">
        <v>161</v>
      </c>
      <c r="C26" s="34" t="s">
        <v>162</v>
      </c>
      <c r="D26" s="37">
        <v>2300</v>
      </c>
      <c r="E26" s="36" t="s">
        <v>126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pans="2:30" x14ac:dyDescent="0.25">
      <c r="B27" s="33" t="s">
        <v>163</v>
      </c>
      <c r="C27" s="34" t="s">
        <v>164</v>
      </c>
      <c r="D27" s="37">
        <v>3100</v>
      </c>
      <c r="E27" s="36" t="s">
        <v>126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2:30" x14ac:dyDescent="0.25">
      <c r="B28" s="33" t="s">
        <v>165</v>
      </c>
      <c r="C28" s="34" t="s">
        <v>166</v>
      </c>
      <c r="D28" s="37">
        <v>1550</v>
      </c>
      <c r="E28" s="36" t="s">
        <v>126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pans="2:30" x14ac:dyDescent="0.25">
      <c r="B29" s="33" t="s">
        <v>167</v>
      </c>
      <c r="C29" s="34" t="s">
        <v>168</v>
      </c>
      <c r="D29" s="37">
        <v>3700</v>
      </c>
      <c r="E29" s="36" t="s">
        <v>126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2:30" x14ac:dyDescent="0.25">
      <c r="B30" s="33" t="s">
        <v>169</v>
      </c>
      <c r="C30" s="34" t="s">
        <v>170</v>
      </c>
      <c r="D30" s="37">
        <v>1850</v>
      </c>
      <c r="E30" s="36" t="s">
        <v>126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2:30" x14ac:dyDescent="0.25">
      <c r="B31" s="33" t="s">
        <v>171</v>
      </c>
      <c r="C31" s="34" t="s">
        <v>172</v>
      </c>
      <c r="D31" s="37">
        <v>2613</v>
      </c>
      <c r="E31" s="36" t="s">
        <v>126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2:30" x14ac:dyDescent="0.25">
      <c r="B32" s="33" t="s">
        <v>173</v>
      </c>
      <c r="C32" s="34" t="s">
        <v>174</v>
      </c>
      <c r="D32" s="37">
        <v>5226</v>
      </c>
      <c r="E32" s="36" t="s">
        <v>126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2:30" x14ac:dyDescent="0.25">
      <c r="B33" s="33" t="s">
        <v>175</v>
      </c>
      <c r="C33" s="34" t="s">
        <v>176</v>
      </c>
      <c r="D33" s="35">
        <v>161</v>
      </c>
      <c r="E33" s="36" t="s">
        <v>126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2:30" x14ac:dyDescent="0.25">
      <c r="B34" s="33" t="s">
        <v>177</v>
      </c>
      <c r="C34" s="34" t="s">
        <v>178</v>
      </c>
      <c r="D34" s="35">
        <v>322</v>
      </c>
      <c r="E34" s="36" t="s">
        <v>126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2:30" x14ac:dyDescent="0.25">
      <c r="B35" s="33" t="s">
        <v>179</v>
      </c>
      <c r="C35" s="34" t="s">
        <v>180</v>
      </c>
      <c r="D35" s="35">
        <v>210</v>
      </c>
      <c r="E35" s="36" t="s">
        <v>126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2:30" x14ac:dyDescent="0.25">
      <c r="B36" s="33" t="s">
        <v>181</v>
      </c>
      <c r="C36" s="34" t="s">
        <v>182</v>
      </c>
      <c r="D36" s="35">
        <v>420</v>
      </c>
      <c r="E36" s="36" t="s">
        <v>126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2:30" x14ac:dyDescent="0.25">
      <c r="B37" s="33" t="s">
        <v>183</v>
      </c>
      <c r="C37" s="34" t="s">
        <v>184</v>
      </c>
      <c r="D37" s="35">
        <v>231</v>
      </c>
      <c r="E37" s="36" t="s">
        <v>126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2:30" x14ac:dyDescent="0.25">
      <c r="B38" s="33" t="s">
        <v>185</v>
      </c>
      <c r="C38" s="34" t="s">
        <v>186</v>
      </c>
      <c r="D38" s="35">
        <v>462</v>
      </c>
      <c r="E38" s="36" t="s">
        <v>126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2:30" x14ac:dyDescent="0.25">
      <c r="B39" s="33" t="s">
        <v>187</v>
      </c>
      <c r="C39" s="34" t="s">
        <v>188</v>
      </c>
      <c r="D39" s="35">
        <v>277</v>
      </c>
      <c r="E39" s="36" t="s">
        <v>126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2:30" x14ac:dyDescent="0.25">
      <c r="B40" s="33" t="s">
        <v>189</v>
      </c>
      <c r="C40" s="34" t="s">
        <v>190</v>
      </c>
      <c r="D40" s="35">
        <v>554</v>
      </c>
      <c r="E40" s="36" t="s">
        <v>126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2:30" x14ac:dyDescent="0.25">
      <c r="B41" s="33" t="s">
        <v>191</v>
      </c>
      <c r="C41" s="34" t="s">
        <v>192</v>
      </c>
      <c r="D41" s="35">
        <v>360</v>
      </c>
      <c r="E41" s="36" t="s">
        <v>126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2:30" x14ac:dyDescent="0.25">
      <c r="B42" s="33" t="s">
        <v>193</v>
      </c>
      <c r="C42" s="34" t="s">
        <v>194</v>
      </c>
      <c r="D42" s="35">
        <v>720</v>
      </c>
      <c r="E42" s="36" t="s">
        <v>126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2:30" x14ac:dyDescent="0.2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2:30" x14ac:dyDescent="0.25">
      <c r="B44" s="30"/>
      <c r="C44" s="337" t="s">
        <v>195</v>
      </c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</row>
    <row r="45" spans="2:30" x14ac:dyDescent="0.2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</sheetData>
  <mergeCells count="5">
    <mergeCell ref="C11:AD11"/>
    <mergeCell ref="B13:B14"/>
    <mergeCell ref="C13:C14"/>
    <mergeCell ref="D13:E13"/>
    <mergeCell ref="C44:AD4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Krov</cp:lastModifiedBy>
  <cp:lastPrinted>2026-06-09T03:34:23Z</cp:lastPrinted>
  <dcterms:created xsi:type="dcterms:W3CDTF">2021-08-16T02:55:39Z</dcterms:created>
  <dcterms:modified xsi:type="dcterms:W3CDTF">2026-06-17T06:32:20Z</dcterms:modified>
</cp:coreProperties>
</file>